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6" yWindow="65356" windowWidth="10812" windowHeight="9036" activeTab="0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КПЭ'!$A$1:$H$23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<sst xmlns="http://schemas.openxmlformats.org/spreadsheetml/2006/main" count="195" uniqueCount="182">
  <si>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</si>
  <si>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</si>
  <si>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</si>
  <si>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</si>
  <si>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</si>
  <si>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</si>
  <si>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</si>
  <si>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</si>
  <si>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</si>
  <si>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</si>
  <si>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</si>
  <si>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</si>
  <si>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</si>
  <si>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</si>
  <si>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</si>
  <si>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</si>
  <si>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</si>
  <si>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</si>
  <si>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</si>
  <si>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</si>
  <si>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</si>
  <si>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</si>
  <si>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</si>
  <si>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</si>
  <si>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</si>
  <si>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</si>
  <si>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</si>
  <si>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</si>
  <si>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</si>
  <si>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</si>
  <si>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</si>
  <si>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</si>
  <si>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</si>
  <si>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</si>
  <si>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</si>
  <si>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</si>
  <si>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</si>
  <si>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</si>
  <si>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</si>
  <si>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</si>
  <si>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</si>
  <si>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</si>
  <si>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</si>
  <si>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</si>
  <si>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</si>
  <si>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</si>
  <si>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</si>
  <si>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</si>
  <si>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</si>
  <si>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</si>
  <si>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</si>
  <si>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</si>
  <si>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</si>
  <si>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</si>
  <si>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</si>
  <si>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</si>
  <si>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</si>
  <si>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</si>
  <si>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</si>
  <si>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</si>
  <si>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</si>
  <si>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</si>
  <si>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</si>
  <si>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</si>
  <si>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</si>
  <si>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</si>
  <si>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</si>
  <si>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</si>
  <si>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</si>
  <si>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</si>
  <si>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</si>
  <si>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</si>
  <si>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</si>
  <si>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</si>
  <si>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</si>
  <si>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</si>
  <si>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</si>
  <si>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</si>
  <si>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</si>
  <si>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</si>
  <si>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</si>
  <si>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</si>
  <si>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</si>
  <si>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</si>
  <si>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</si>
  <si>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</si>
  <si>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</si>
  <si>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</si>
  <si>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</si>
  <si>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</si>
  <si>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</si>
  <si>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</si>
  <si>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</si>
  <si>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</si>
  <si>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</si>
  <si>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</si>
  <si>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</si>
  <si>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</si>
  <si>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</si>
  <si>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</si>
  <si>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</si>
  <si>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</si>
  <si>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</si>
  <si>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</si>
  <si>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</si>
  <si>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</si>
  <si>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</si>
  <si>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</si>
  <si>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</si>
  <si>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</si>
  <si>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</si>
  <si>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</si>
  <si>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</si>
  <si>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</si>
  <si>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</si>
  <si>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</si>
  <si>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</si>
  <si>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</si>
  <si>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</si>
  <si>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</si>
  <si>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</si>
  <si>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</si>
  <si>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</si>
  <si>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</si>
  <si>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</si>
  <si>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</si>
  <si>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</si>
  <si>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</si>
  <si>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</si>
  <si>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</si>
  <si>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</si>
  <si>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</si>
  <si>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</si>
  <si>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</si>
  <si>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</si>
  <si>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</si>
  <si>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</si>
  <si>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</si>
  <si>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</si>
  <si>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</si>
  <si>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</si>
  <si>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</si>
  <si>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</si>
  <si>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</si>
  <si>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</si>
  <si>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</si>
  <si>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</si>
  <si>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</si>
  <si>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</si>
  <si>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</si>
  <si>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ИНН</t>
  </si>
  <si>
    <t>за 6 месяцев</t>
  </si>
  <si>
    <t>ПЕРЕЧЕНЬ</t>
  </si>
  <si>
    <t>дополнительных ключевых показателей эффективности</t>
  </si>
  <si>
    <t>Коэффициент износа основных средств</t>
  </si>
  <si>
    <t>&lt; 0,5</t>
  </si>
  <si>
    <t>Коэффициент обновления основных средств</t>
  </si>
  <si>
    <t>Производительность труда</t>
  </si>
  <si>
    <t>Фондоотдача</t>
  </si>
  <si>
    <t>Коэффициент использования производственных мощностей</t>
  </si>
  <si>
    <t>&gt; 0,5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</si>
  <si>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</si>
  <si>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</si>
  <si>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&gt; 0,10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</si>
  <si>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</si>
  <si>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</si>
  <si>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</si>
  <si>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&lt; 1,0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</si>
  <si>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</si>
  <si>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</si>
  <si>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</si>
  <si>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Доп КПЭ</t>
  </si>
  <si>
    <t>ИКЭ</t>
  </si>
  <si>
    <t>Прибыль до вычета процентов, налогов и амортизации (EBITDA — Earnings Before Interest, Taxes, Depreciation &amp; Amortization)*</t>
  </si>
  <si>
    <t>Соотношение затрат и доходов (CIR — Cost Income Ratio)*</t>
  </si>
  <si>
    <t>Рентабельность привлеченного капитала (ROCE — Return on Capital Employed (ROCE = Earnings Before Interest and Tax (EBIT) / Capital Employed (Total Assets – Current Liabilities)))*</t>
  </si>
  <si>
    <t>Рентабельность акционерного капитала (ROE — Return On Equity(Net Income/Shareholder's Equity))*</t>
  </si>
  <si>
    <t>Рентабельность инвестиций акционеров (TSR –Total Shareholders Return)*</t>
  </si>
  <si>
    <t xml:space="preserve">за  6 месяцев 2018 г. </t>
  </si>
  <si>
    <t>01.01.2018г.</t>
  </si>
  <si>
    <t>01.07.2018г.</t>
  </si>
  <si>
    <t>АО "Эски жува дехкон бозори"              201837960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</si>
</sst>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_-* #,##0.0_р_._-;\-* #,##0.0_р_._-;_-* &quot;-&quot;??_р_._-;_-@_-"/>
    <numFmt numFmtId="247" formatCode="#,##0.00_ ;[Red]\-#,##0.00\ "/>
    <numFmt numFmtId="248" formatCode="0.0"/>
  </numFmts>
  <fonts count="1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28"/>
      <color indexed="8"/>
      <name val="Centaur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80"/>
      <name val="Times New Roman"/>
      <family val="1"/>
    </font>
    <font>
      <b/>
      <sz val="14"/>
      <color rgb="FF000080"/>
      <name val="Times New Roman"/>
      <family val="1"/>
    </font>
  </fonts>
  <fills count="9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2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2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2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66" fillId="44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66" fillId="45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166" fillId="46" borderId="0" applyNumberFormat="0" applyBorder="0" applyAlignment="0" applyProtection="0"/>
    <xf numFmtId="0" fontId="45" fillId="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66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66" fillId="49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66" fillId="50" borderId="0" applyNumberFormat="0" applyBorder="0" applyAlignment="0" applyProtection="0"/>
    <xf numFmtId="0" fontId="45" fillId="1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6" fillId="36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2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5" fillId="0" borderId="0">
      <alignment/>
      <protection locked="0"/>
    </xf>
    <xf numFmtId="193" fontId="50" fillId="0" borderId="0" applyFont="0" applyFill="0" applyBorder="0" applyAlignment="0" applyProtection="0"/>
    <xf numFmtId="0" fontId="4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69" fillId="0" borderId="2" applyNumberFormat="0">
      <alignment horizontal="center"/>
      <protection/>
    </xf>
    <xf numFmtId="38" fontId="69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2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4" fillId="0" borderId="0">
      <alignment/>
      <protection/>
    </xf>
    <xf numFmtId="0" fontId="75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6" fontId="4" fillId="48" borderId="0" applyFont="0" applyBorder="0">
      <alignment/>
      <protection/>
    </xf>
    <xf numFmtId="216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2" fillId="73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38" fontId="6" fillId="48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0" fillId="0" borderId="0" applyFont="0" applyFill="0" applyBorder="0" applyAlignment="0" applyProtection="0"/>
    <xf numFmtId="174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78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79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66" fillId="8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66" fillId="8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66" fillId="82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66" fillId="8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66" fillId="8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66" fillId="8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67" fillId="86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68" fillId="87" borderId="25" applyNumberFormat="0" applyAlignment="0" applyProtection="0"/>
    <xf numFmtId="0" fontId="109" fillId="48" borderId="18" applyNumberFormat="0" applyAlignment="0" applyProtection="0"/>
    <xf numFmtId="0" fontId="109" fillId="48" borderId="18" applyNumberFormat="0" applyAlignment="0" applyProtection="0"/>
    <xf numFmtId="0" fontId="169" fillId="87" borderId="24" applyNumberFormat="0" applyAlignment="0" applyProtection="0"/>
    <xf numFmtId="0" fontId="72" fillId="48" borderId="3" applyNumberFormat="0" applyAlignment="0" applyProtection="0"/>
    <xf numFmtId="0" fontId="72" fillId="48" borderId="3" applyNumberFormat="0" applyAlignment="0" applyProtection="0"/>
    <xf numFmtId="0" fontId="17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71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72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73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7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8" fillId="0" borderId="0">
      <alignment/>
      <protection/>
    </xf>
    <xf numFmtId="0" fontId="174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75" fillId="88" borderId="30" applyNumberFormat="0" applyAlignment="0" applyProtection="0"/>
    <xf numFmtId="0" fontId="75" fillId="70" borderId="5" applyNumberFormat="0" applyAlignment="0" applyProtection="0"/>
    <xf numFmtId="0" fontId="75" fillId="70" borderId="5" applyNumberFormat="0" applyAlignment="0" applyProtection="0"/>
    <xf numFmtId="0" fontId="17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7" fillId="89" borderId="0" applyNumberFormat="0" applyBorder="0" applyAlignment="0" applyProtection="0"/>
    <xf numFmtId="0" fontId="107" fillId="76" borderId="0" applyNumberFormat="0" applyBorder="0" applyAlignment="0" applyProtection="0"/>
    <xf numFmtId="0" fontId="107" fillId="76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8" fillId="0" borderId="0" applyNumberFormat="0" applyFill="0" applyBorder="0" applyAlignment="0" applyProtection="0"/>
    <xf numFmtId="0" fontId="179" fillId="9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1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3" fillId="92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6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70" borderId="5" applyNumberFormat="0" applyAlignment="0" applyProtection="0"/>
    <xf numFmtId="0" fontId="131" fillId="76" borderId="0" applyNumberFormat="0" applyBorder="0" applyAlignment="0" applyProtection="0"/>
    <xf numFmtId="0" fontId="4" fillId="74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48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2256" applyFont="1" applyFill="1" applyAlignment="1">
      <alignment horizontal="left"/>
      <protection/>
    </xf>
    <xf numFmtId="0" fontId="8" fillId="0" borderId="0" xfId="2256" applyNumberFormat="1" applyFont="1" applyFill="1" applyAlignment="1">
      <alignment horizontal="left" wrapText="1"/>
      <protection/>
    </xf>
    <xf numFmtId="0" fontId="8" fillId="0" borderId="2" xfId="2256" applyNumberFormat="1" applyFont="1" applyFill="1" applyBorder="1" applyAlignment="1">
      <alignment horizontal="center" vertical="center" wrapText="1"/>
      <protection/>
    </xf>
    <xf numFmtId="0" fontId="7" fillId="0" borderId="2" xfId="2256" applyNumberFormat="1" applyFont="1" applyFill="1" applyBorder="1" applyAlignment="1">
      <alignment horizontal="centerContinuous" vertical="center"/>
      <protection/>
    </xf>
    <xf numFmtId="1" fontId="7" fillId="0" borderId="2" xfId="2256" applyNumberFormat="1" applyFont="1" applyFill="1" applyBorder="1" applyAlignment="1">
      <alignment horizontal="center" vertical="center"/>
      <protection/>
    </xf>
    <xf numFmtId="0" fontId="8" fillId="0" borderId="33" xfId="2256" applyNumberFormat="1" applyFont="1" applyFill="1" applyBorder="1" applyAlignment="1">
      <alignment horizontal="left" vertical="center" wrapText="1"/>
      <protection/>
    </xf>
    <xf numFmtId="0" fontId="7" fillId="0" borderId="2" xfId="2256" applyFont="1" applyFill="1" applyBorder="1" applyAlignment="1">
      <alignment horizontal="left" vertical="center"/>
      <protection/>
    </xf>
    <xf numFmtId="0" fontId="7" fillId="0" borderId="34" xfId="2256" applyNumberFormat="1" applyFont="1" applyFill="1" applyBorder="1" applyAlignment="1">
      <alignment horizontal="justify" vertical="center" wrapText="1"/>
      <protection/>
    </xf>
    <xf numFmtId="170" fontId="7" fillId="0" borderId="2" xfId="2256" applyNumberFormat="1" applyFont="1" applyFill="1" applyBorder="1" applyAlignment="1">
      <alignment horizontal="center" vertical="center"/>
      <protection/>
    </xf>
    <xf numFmtId="0" fontId="7" fillId="0" borderId="33" xfId="2256" applyNumberFormat="1" applyFont="1" applyFill="1" applyBorder="1" applyAlignment="1">
      <alignment horizontal="justify" vertical="center" wrapText="1"/>
      <protection/>
    </xf>
    <xf numFmtId="0" fontId="8" fillId="0" borderId="33" xfId="2256" applyNumberFormat="1" applyFont="1" applyFill="1" applyBorder="1" applyAlignment="1">
      <alignment horizontal="justify" vertical="center" wrapText="1"/>
      <protection/>
    </xf>
    <xf numFmtId="0" fontId="7" fillId="0" borderId="2" xfId="2256" applyNumberFormat="1" applyFont="1" applyFill="1" applyBorder="1" applyAlignment="1">
      <alignment horizontal="center" vertical="center"/>
      <protection/>
    </xf>
    <xf numFmtId="1" fontId="8" fillId="0" borderId="2" xfId="2256" applyNumberFormat="1" applyFont="1" applyFill="1" applyBorder="1" applyAlignment="1">
      <alignment horizontal="center" vertical="center"/>
      <protection/>
    </xf>
    <xf numFmtId="0" fontId="9" fillId="0" borderId="0" xfId="2256" applyFont="1" applyFill="1" applyAlignment="1">
      <alignment horizontal="left" vertical="center"/>
      <protection/>
    </xf>
    <xf numFmtId="0" fontId="10" fillId="0" borderId="0" xfId="2256" applyFont="1" applyFill="1" applyAlignment="1">
      <alignment horizontal="left" vertical="center"/>
      <protection/>
    </xf>
    <xf numFmtId="0" fontId="10" fillId="0" borderId="0" xfId="2256" applyFont="1" applyFill="1" applyAlignment="1">
      <alignment horizontal="left"/>
      <protection/>
    </xf>
    <xf numFmtId="0" fontId="4" fillId="0" borderId="0" xfId="2256" applyFont="1" applyFill="1" applyAlignment="1">
      <alignment horizontal="left" vertical="center"/>
      <protection/>
    </xf>
    <xf numFmtId="0" fontId="7" fillId="0" borderId="0" xfId="2256" applyFont="1" applyFill="1" applyAlignment="1">
      <alignment horizontal="left" vertical="center"/>
      <protection/>
    </xf>
    <xf numFmtId="0" fontId="6" fillId="0" borderId="0" xfId="2256" applyNumberFormat="1" applyAlignment="1">
      <alignment horizontal="left"/>
      <protection/>
    </xf>
    <xf numFmtId="0" fontId="6" fillId="0" borderId="0" xfId="2256" applyAlignment="1">
      <alignment horizontal="left"/>
      <protection/>
    </xf>
    <xf numFmtId="1" fontId="153" fillId="0" borderId="2" xfId="2256" applyNumberFormat="1" applyFont="1" applyBorder="1" applyAlignment="1">
      <alignment horizontal="center" vertical="center"/>
      <protection/>
    </xf>
    <xf numFmtId="0" fontId="6" fillId="0" borderId="2" xfId="2256" applyNumberFormat="1" applyFont="1" applyBorder="1" applyAlignment="1">
      <alignment horizontal="left" wrapText="1"/>
      <protection/>
    </xf>
    <xf numFmtId="170" fontId="6" fillId="0" borderId="2" xfId="2256" applyNumberFormat="1" applyFont="1" applyBorder="1" applyAlignment="1">
      <alignment horizontal="center" vertical="center"/>
      <protection/>
    </xf>
    <xf numFmtId="244" fontId="6" fillId="0" borderId="2" xfId="2256" applyNumberFormat="1" applyFont="1" applyBorder="1" applyAlignment="1">
      <alignment horizontal="center" vertical="center"/>
      <protection/>
    </xf>
    <xf numFmtId="1" fontId="6" fillId="0" borderId="2" xfId="2256" applyNumberFormat="1" applyFont="1" applyBorder="1" applyAlignment="1">
      <alignment horizontal="center" vertical="center"/>
      <protection/>
    </xf>
    <xf numFmtId="0" fontId="6" fillId="0" borderId="2" xfId="2256" applyNumberFormat="1" applyBorder="1" applyAlignment="1">
      <alignment horizontal="left" wrapText="1"/>
      <protection/>
    </xf>
    <xf numFmtId="0" fontId="154" fillId="0" borderId="2" xfId="0" applyFont="1" applyBorder="1" applyAlignment="1">
      <alignment horizontal="center" vertical="center" wrapText="1"/>
    </xf>
    <xf numFmtId="245" fontId="2" fillId="0" borderId="0" xfId="2270" applyNumberFormat="1" applyFont="1" applyAlignment="1">
      <alignment/>
    </xf>
    <xf numFmtId="1" fontId="6" fillId="0" borderId="2" xfId="2256" applyNumberFormat="1" applyFont="1" applyFill="1" applyBorder="1" applyAlignment="1">
      <alignment horizontal="center" vertical="center"/>
      <protection/>
    </xf>
    <xf numFmtId="0" fontId="154" fillId="0" borderId="35" xfId="0" applyFont="1" applyBorder="1" applyAlignment="1">
      <alignment vertical="center"/>
    </xf>
    <xf numFmtId="0" fontId="157" fillId="0" borderId="35" xfId="0" applyFont="1" applyBorder="1" applyAlignment="1">
      <alignment vertical="center"/>
    </xf>
    <xf numFmtId="245" fontId="2" fillId="0" borderId="0" xfId="227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36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6" fillId="0" borderId="39" xfId="0" applyFont="1" applyBorder="1" applyAlignment="1">
      <alignment horizontal="center" vertical="center"/>
    </xf>
    <xf numFmtId="0" fontId="156" fillId="0" borderId="40" xfId="0" applyFont="1" applyBorder="1" applyAlignment="1">
      <alignment horizontal="center" vertical="center"/>
    </xf>
    <xf numFmtId="0" fontId="7" fillId="93" borderId="33" xfId="2256" applyNumberFormat="1" applyFont="1" applyFill="1" applyBorder="1" applyAlignment="1">
      <alignment horizontal="justify" vertical="center" wrapText="1"/>
      <protection/>
    </xf>
    <xf numFmtId="0" fontId="8" fillId="93" borderId="33" xfId="2256" applyNumberFormat="1" applyFont="1" applyFill="1" applyBorder="1" applyAlignment="1">
      <alignment horizontal="left" vertical="center" wrapText="1"/>
      <protection/>
    </xf>
    <xf numFmtId="170" fontId="8" fillId="93" borderId="2" xfId="2256" applyNumberFormat="1" applyFont="1" applyFill="1" applyBorder="1" applyAlignment="1">
      <alignment horizontal="center" vertical="center"/>
      <protection/>
    </xf>
    <xf numFmtId="0" fontId="8" fillId="93" borderId="41" xfId="2256" applyNumberFormat="1" applyFont="1" applyFill="1" applyBorder="1" applyAlignment="1">
      <alignment horizontal="justify" vertical="center" wrapText="1"/>
      <protection/>
    </xf>
    <xf numFmtId="1" fontId="8" fillId="93" borderId="35" xfId="2256" applyNumberFormat="1" applyFont="1" applyFill="1" applyBorder="1" applyAlignment="1">
      <alignment horizontal="center" vertical="center"/>
      <protection/>
    </xf>
    <xf numFmtId="0" fontId="7" fillId="93" borderId="42" xfId="2256" applyNumberFormat="1" applyFont="1" applyFill="1" applyBorder="1" applyAlignment="1">
      <alignment horizontal="justify" vertical="center" wrapText="1"/>
      <protection/>
    </xf>
    <xf numFmtId="1" fontId="8" fillId="93" borderId="43" xfId="2256" applyNumberFormat="1" applyFont="1" applyFill="1" applyBorder="1" applyAlignment="1">
      <alignment horizontal="center" vertical="center"/>
      <protection/>
    </xf>
    <xf numFmtId="0" fontId="8" fillId="93" borderId="33" xfId="2256" applyNumberFormat="1" applyFont="1" applyFill="1" applyBorder="1" applyAlignment="1">
      <alignment horizontal="justify" vertical="center" wrapText="1"/>
      <protection/>
    </xf>
    <xf numFmtId="1" fontId="8" fillId="93" borderId="2" xfId="2256" applyNumberFormat="1" applyFont="1" applyFill="1" applyBorder="1" applyAlignment="1">
      <alignment horizontal="center" vertical="center"/>
      <protection/>
    </xf>
    <xf numFmtId="0" fontId="153" fillId="93" borderId="2" xfId="2256" applyNumberFormat="1" applyFont="1" applyFill="1" applyBorder="1" applyAlignment="1">
      <alignment horizontal="left" wrapText="1"/>
      <protection/>
    </xf>
    <xf numFmtId="170" fontId="153" fillId="93" borderId="2" xfId="2256" applyNumberFormat="1" applyFont="1" applyFill="1" applyBorder="1" applyAlignment="1">
      <alignment horizontal="center" vertical="center"/>
      <protection/>
    </xf>
    <xf numFmtId="1" fontId="153" fillId="93" borderId="2" xfId="2256" applyNumberFormat="1" applyFont="1" applyFill="1" applyBorder="1" applyAlignment="1">
      <alignment horizontal="center" vertical="center"/>
      <protection/>
    </xf>
    <xf numFmtId="246" fontId="8" fillId="0" borderId="0" xfId="2304" applyNumberFormat="1" applyFont="1" applyFill="1" applyAlignment="1">
      <alignment horizontal="center" wrapText="1"/>
    </xf>
    <xf numFmtId="246" fontId="8" fillId="0" borderId="2" xfId="2304" applyNumberFormat="1" applyFont="1" applyFill="1" applyBorder="1" applyAlignment="1">
      <alignment horizontal="center" vertical="center" wrapText="1"/>
    </xf>
    <xf numFmtId="246" fontId="7" fillId="0" borderId="2" xfId="2304" applyNumberFormat="1" applyFont="1" applyFill="1" applyBorder="1" applyAlignment="1">
      <alignment horizontal="center" vertical="center"/>
    </xf>
    <xf numFmtId="246" fontId="7" fillId="11" borderId="2" xfId="2304" applyNumberFormat="1" applyFont="1" applyFill="1" applyBorder="1" applyAlignment="1">
      <alignment horizontal="center" vertical="center"/>
    </xf>
    <xf numFmtId="246" fontId="8" fillId="93" borderId="2" xfId="2304" applyNumberFormat="1" applyFont="1" applyFill="1" applyBorder="1" applyAlignment="1">
      <alignment horizontal="center" vertical="center"/>
    </xf>
    <xf numFmtId="246" fontId="7" fillId="0" borderId="0" xfId="2304" applyNumberFormat="1" applyFont="1" applyFill="1" applyAlignment="1">
      <alignment horizontal="center"/>
    </xf>
    <xf numFmtId="246" fontId="8" fillId="93" borderId="35" xfId="2304" applyNumberFormat="1" applyFont="1" applyFill="1" applyBorder="1" applyAlignment="1">
      <alignment horizontal="center" vertical="center"/>
    </xf>
    <xf numFmtId="246" fontId="8" fillId="93" borderId="43" xfId="2304" applyNumberFormat="1" applyFont="1" applyFill="1" applyBorder="1" applyAlignment="1">
      <alignment horizontal="center" vertical="center"/>
    </xf>
    <xf numFmtId="246" fontId="7" fillId="94" borderId="0" xfId="2304" applyNumberFormat="1" applyFont="1" applyFill="1" applyAlignment="1">
      <alignment horizontal="center" vertical="center"/>
    </xf>
    <xf numFmtId="246" fontId="7" fillId="0" borderId="0" xfId="2304" applyNumberFormat="1" applyFont="1" applyFill="1" applyAlignment="1">
      <alignment horizontal="center" vertical="center"/>
    </xf>
    <xf numFmtId="244" fontId="153" fillId="93" borderId="2" xfId="2256" applyNumberFormat="1" applyFont="1" applyFill="1" applyBorder="1" applyAlignment="1">
      <alignment horizontal="center" vertical="center"/>
      <protection/>
    </xf>
    <xf numFmtId="246" fontId="8" fillId="0" borderId="2" xfId="2304" applyNumberFormat="1" applyFont="1" applyBorder="1" applyAlignment="1">
      <alignment horizontal="center" vertical="center" wrapText="1"/>
    </xf>
    <xf numFmtId="246" fontId="7" fillId="11" borderId="35" xfId="2304" applyNumberFormat="1" applyFont="1" applyFill="1" applyBorder="1" applyAlignment="1" applyProtection="1">
      <alignment horizontal="center" vertical="center"/>
      <protection locked="0"/>
    </xf>
    <xf numFmtId="246" fontId="7" fillId="11" borderId="2" xfId="2304" applyNumberFormat="1" applyFont="1" applyFill="1" applyBorder="1" applyAlignment="1" applyProtection="1">
      <alignment horizontal="center" vertical="center"/>
      <protection locked="0"/>
    </xf>
    <xf numFmtId="246" fontId="7" fillId="0" borderId="0" xfId="2304" applyNumberFormat="1" applyFont="1" applyAlignment="1">
      <alignment horizontal="center"/>
    </xf>
    <xf numFmtId="246" fontId="8" fillId="0" borderId="2" xfId="2304" applyNumberFormat="1" applyFont="1" applyBorder="1" applyAlignment="1">
      <alignment horizontal="center" vertical="center"/>
    </xf>
    <xf numFmtId="247" fontId="4" fillId="11" borderId="2" xfId="2151" applyNumberFormat="1" applyFont="1" applyFill="1" applyBorder="1" applyAlignment="1">
      <alignment horizontal="right" vertical="center"/>
      <protection/>
    </xf>
    <xf numFmtId="247" fontId="4" fillId="11" borderId="35" xfId="2151" applyNumberFormat="1" applyFont="1" applyFill="1" applyBorder="1" applyAlignment="1">
      <alignment horizontal="right" vertical="center"/>
      <protection/>
    </xf>
    <xf numFmtId="0" fontId="159" fillId="93" borderId="2" xfId="0" applyFont="1" applyFill="1" applyBorder="1" applyAlignment="1">
      <alignment horizontal="center" vertical="center"/>
    </xf>
    <xf numFmtId="0" fontId="159" fillId="93" borderId="2" xfId="0" applyFont="1" applyFill="1" applyBorder="1" applyAlignment="1">
      <alignment vertical="center" wrapText="1"/>
    </xf>
    <xf numFmtId="0" fontId="156" fillId="93" borderId="2" xfId="0" applyFont="1" applyFill="1" applyBorder="1" applyAlignment="1">
      <alignment horizontal="center" vertical="center"/>
    </xf>
    <xf numFmtId="248" fontId="2" fillId="93" borderId="2" xfId="0" applyNumberFormat="1" applyFont="1" applyFill="1" applyBorder="1" applyAlignment="1">
      <alignment horizontal="center" vertical="center"/>
    </xf>
    <xf numFmtId="4" fontId="159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84" fillId="95" borderId="2" xfId="0" applyFont="1" applyFill="1" applyBorder="1" applyAlignment="1">
      <alignment vertical="top" wrapText="1"/>
    </xf>
    <xf numFmtId="0" fontId="156" fillId="0" borderId="2" xfId="0" applyFont="1" applyBorder="1" applyAlignment="1">
      <alignment horizontal="center" vertical="center"/>
    </xf>
    <xf numFmtId="248" fontId="2" fillId="0" borderId="2" xfId="0" applyNumberFormat="1" applyFont="1" applyBorder="1" applyAlignment="1">
      <alignment horizontal="center" vertical="center"/>
    </xf>
    <xf numFmtId="4" fontId="159" fillId="96" borderId="2" xfId="0" applyNumberFormat="1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 wrapText="1"/>
    </xf>
    <xf numFmtId="0" fontId="184" fillId="93" borderId="2" xfId="0" applyFont="1" applyFill="1" applyBorder="1" applyAlignment="1">
      <alignment vertical="top" wrapText="1"/>
    </xf>
    <xf numFmtId="0" fontId="2" fillId="9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48" fontId="16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85" fillId="0" borderId="0" xfId="0" applyFont="1" applyAlignment="1">
      <alignment vertical="center"/>
    </xf>
    <xf numFmtId="0" fontId="186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156" fillId="0" borderId="0" xfId="0" applyNumberFormat="1" applyFont="1" applyAlignment="1">
      <alignment horizontal="right"/>
    </xf>
    <xf numFmtId="49" fontId="7" fillId="11" borderId="2" xfId="2304" applyNumberFormat="1" applyFont="1" applyFill="1" applyBorder="1" applyAlignment="1">
      <alignment horizontal="center" vertical="center"/>
    </xf>
    <xf numFmtId="49" fontId="154" fillId="0" borderId="35" xfId="0" applyNumberFormat="1" applyFont="1" applyBorder="1" applyAlignment="1">
      <alignment vertical="center"/>
    </xf>
    <xf numFmtId="49" fontId="157" fillId="0" borderId="35" xfId="0" applyNumberFormat="1" applyFont="1" applyBorder="1" applyAlignment="1">
      <alignment vertical="center"/>
    </xf>
    <xf numFmtId="49" fontId="154" fillId="0" borderId="2" xfId="0" applyNumberFormat="1" applyFont="1" applyBorder="1" applyAlignment="1">
      <alignment horizontal="center" vertical="center" wrapText="1"/>
    </xf>
    <xf numFmtId="49" fontId="154" fillId="0" borderId="2" xfId="0" applyNumberFormat="1" applyFont="1" applyBorder="1" applyAlignment="1">
      <alignment horizontal="center" vertical="center"/>
    </xf>
    <xf numFmtId="49" fontId="155" fillId="0" borderId="2" xfId="0" applyNumberFormat="1" applyFont="1" applyBorder="1" applyAlignment="1">
      <alignment horizontal="left" vertical="center" wrapText="1"/>
    </xf>
    <xf numFmtId="49" fontId="155" fillId="0" borderId="2" xfId="0" applyNumberFormat="1" applyFont="1" applyFill="1" applyBorder="1" applyAlignment="1">
      <alignment vertical="center"/>
    </xf>
    <xf numFmtId="49" fontId="156" fillId="0" borderId="2" xfId="0" applyNumberFormat="1" applyFont="1" applyFill="1" applyBorder="1" applyAlignment="1">
      <alignment horizontal="center" vertical="center" wrapText="1"/>
    </xf>
    <xf numFmtId="49" fontId="10" fillId="11" borderId="2" xfId="2270" applyNumberFormat="1" applyFont="1" applyFill="1" applyBorder="1" applyAlignment="1">
      <alignment horizontal="center" vertical="center"/>
    </xf>
    <xf numFmtId="49" fontId="10" fillId="11" borderId="2" xfId="2304" applyNumberFormat="1" applyFont="1" applyFill="1" applyBorder="1" applyAlignment="1">
      <alignment horizontal="center" vertical="center"/>
    </xf>
    <xf numFmtId="49" fontId="155" fillId="93" borderId="2" xfId="0" applyNumberFormat="1" applyFont="1" applyFill="1" applyBorder="1" applyAlignment="1">
      <alignment horizontal="center" vertical="center"/>
    </xf>
    <xf numFmtId="49" fontId="184" fillId="93" borderId="2" xfId="0" applyNumberFormat="1" applyFont="1" applyFill="1" applyBorder="1" applyAlignment="1">
      <alignment horizontal="right" wrapText="1"/>
    </xf>
    <xf numFmtId="49" fontId="155" fillId="0" borderId="2" xfId="0" applyNumberFormat="1" applyFont="1" applyFill="1" applyBorder="1" applyAlignment="1">
      <alignment horizontal="center" vertical="center"/>
    </xf>
    <xf numFmtId="49" fontId="155" fillId="97" borderId="2" xfId="0" applyNumberFormat="1" applyFont="1" applyFill="1" applyBorder="1" applyAlignment="1">
      <alignment vertical="center"/>
    </xf>
    <xf numFmtId="49" fontId="157" fillId="0" borderId="2" xfId="0" applyNumberFormat="1" applyFont="1" applyFill="1" applyBorder="1" applyAlignment="1">
      <alignment horizontal="center" vertical="center"/>
    </xf>
    <xf numFmtId="49" fontId="155" fillId="0" borderId="2" xfId="0" applyNumberFormat="1" applyFont="1" applyFill="1" applyBorder="1" applyAlignment="1">
      <alignment vertical="center" wrapText="1"/>
    </xf>
    <xf numFmtId="49" fontId="158" fillId="0" borderId="2" xfId="0" applyNumberFormat="1" applyFont="1" applyFill="1" applyBorder="1" applyAlignment="1">
      <alignment horizontal="center" vertical="center"/>
    </xf>
    <xf numFmtId="49" fontId="154" fillId="0" borderId="2" xfId="0" applyNumberFormat="1" applyFont="1" applyFill="1" applyBorder="1" applyAlignment="1">
      <alignment horizontal="center" vertical="center"/>
    </xf>
    <xf numFmtId="49" fontId="154" fillId="93" borderId="2" xfId="0" applyNumberFormat="1" applyFont="1" applyFill="1" applyBorder="1" applyAlignment="1">
      <alignment horizontal="center" vertical="center"/>
    </xf>
    <xf numFmtId="49" fontId="2" fillId="93" borderId="2" xfId="0" applyNumberFormat="1" applyFont="1" applyFill="1" applyBorder="1" applyAlignment="1">
      <alignment/>
    </xf>
    <xf numFmtId="49" fontId="156" fillId="93" borderId="2" xfId="2270" applyNumberFormat="1" applyFont="1" applyFill="1" applyBorder="1" applyAlignment="1">
      <alignment/>
    </xf>
    <xf numFmtId="0" fontId="8" fillId="0" borderId="44" xfId="2256" applyNumberFormat="1" applyFont="1" applyFill="1" applyBorder="1" applyAlignment="1">
      <alignment horizontal="center" vertical="center" wrapText="1"/>
      <protection/>
    </xf>
    <xf numFmtId="0" fontId="8" fillId="0" borderId="0" xfId="2256" applyNumberFormat="1" applyFont="1" applyFill="1" applyBorder="1" applyAlignment="1">
      <alignment horizontal="center" vertical="center" wrapText="1"/>
      <protection/>
    </xf>
    <xf numFmtId="0" fontId="8" fillId="0" borderId="33" xfId="2256" applyNumberFormat="1" applyFont="1" applyFill="1" applyBorder="1" applyAlignment="1">
      <alignment horizontal="center" vertical="center" wrapText="1"/>
      <protection/>
    </xf>
    <xf numFmtId="0" fontId="8" fillId="0" borderId="7" xfId="2256" applyNumberFormat="1" applyFont="1" applyFill="1" applyBorder="1" applyAlignment="1">
      <alignment horizontal="center" vertical="center" wrapText="1"/>
      <protection/>
    </xf>
    <xf numFmtId="0" fontId="9" fillId="0" borderId="0" xfId="2256" applyFont="1" applyFill="1" applyAlignment="1">
      <alignment horizontal="center"/>
      <protection/>
    </xf>
    <xf numFmtId="0" fontId="9" fillId="97" borderId="0" xfId="2256" applyFont="1" applyFill="1" applyAlignment="1">
      <alignment horizontal="center"/>
      <protection/>
    </xf>
    <xf numFmtId="0" fontId="69" fillId="0" borderId="35" xfId="2256" applyNumberFormat="1" applyFont="1" applyBorder="1" applyAlignment="1">
      <alignment horizontal="center" vertical="center"/>
      <protection/>
    </xf>
    <xf numFmtId="0" fontId="69" fillId="0" borderId="43" xfId="2256" applyNumberFormat="1" applyFont="1" applyBorder="1" applyAlignment="1">
      <alignment horizontal="center" vertical="center"/>
      <protection/>
    </xf>
    <xf numFmtId="0" fontId="69" fillId="0" borderId="2" xfId="2256" applyNumberFormat="1" applyFont="1" applyBorder="1" applyAlignment="1">
      <alignment horizontal="center" vertical="center" wrapText="1"/>
      <protection/>
    </xf>
    <xf numFmtId="0" fontId="90" fillId="0" borderId="0" xfId="2256" applyNumberFormat="1" applyFont="1" applyAlignment="1">
      <alignment horizontal="center" vertical="center" wrapText="1"/>
      <protection/>
    </xf>
    <xf numFmtId="0" fontId="90" fillId="97" borderId="0" xfId="2256" applyNumberFormat="1" applyFont="1" applyFill="1" applyAlignment="1">
      <alignment horizontal="center" vertical="center" wrapText="1"/>
      <protection/>
    </xf>
    <xf numFmtId="0" fontId="152" fillId="0" borderId="0" xfId="2256" applyNumberFormat="1" applyFont="1" applyAlignment="1">
      <alignment horizontal="center" vertical="center"/>
      <protection/>
    </xf>
    <xf numFmtId="49" fontId="15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156" fillId="93" borderId="0" xfId="0" applyNumberFormat="1" applyFont="1" applyFill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85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49" fontId="154" fillId="0" borderId="2" xfId="0" applyNumberFormat="1" applyFont="1" applyFill="1" applyBorder="1" applyAlignment="1">
      <alignment horizontal="center" vertical="center"/>
    </xf>
  </cellXfs>
  <cellStyles count="2431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Hyperlink" xfId="2097"/>
    <cellStyle name="Currency" xfId="2098"/>
    <cellStyle name="Currency [0]" xfId="2099"/>
    <cellStyle name="Денежный [0] 2" xfId="2100"/>
    <cellStyle name="Денежный 2" xfId="2101"/>
    <cellStyle name="Денежный 2 2" xfId="2102"/>
    <cellStyle name="Денежный 3" xfId="2103"/>
    <cellStyle name="Денежный 3 2" xfId="2104"/>
    <cellStyle name="ДЮё¶ [0]" xfId="2105"/>
    <cellStyle name="ДЮё¶_±вЕё" xfId="2106"/>
    <cellStyle name="ЕлИ­ [0]" xfId="2107"/>
    <cellStyle name="ЕлИ­_±вЕё" xfId="2108"/>
    <cellStyle name="ельводхоз" xfId="2109"/>
    <cellStyle name="ельводхоз 2" xfId="2110"/>
    <cellStyle name="Заголовок 1" xfId="2111"/>
    <cellStyle name="Заголовок 1 2" xfId="2112"/>
    <cellStyle name="Заголовок 1 3" xfId="2113"/>
    <cellStyle name="Заголовок 2" xfId="2114"/>
    <cellStyle name="Заголовок 2 2" xfId="2115"/>
    <cellStyle name="Заголовок 2 3" xfId="2116"/>
    <cellStyle name="Заголовок 3" xfId="2117"/>
    <cellStyle name="Заголовок 3 2" xfId="2118"/>
    <cellStyle name="Заголовок 3 3" xfId="2119"/>
    <cellStyle name="Заголовок 4" xfId="2120"/>
    <cellStyle name="Заголовок 4 2" xfId="2121"/>
    <cellStyle name="Заголовок 4 3" xfId="2122"/>
    <cellStyle name="Заметка" xfId="2123"/>
    <cellStyle name="ЗҐБШ_±вИ№ЅЗLAN(АьБ¦Б¶°З)" xfId="2124"/>
    <cellStyle name="Итог" xfId="2125"/>
    <cellStyle name="Итог 2" xfId="2126"/>
    <cellStyle name="Итог 3" xfId="2127"/>
    <cellStyle name="Контрольная ячейка" xfId="2128"/>
    <cellStyle name="Контрольная ячейка 2" xfId="2129"/>
    <cellStyle name="Контрольная ячейка 3" xfId="2130"/>
    <cellStyle name="Название" xfId="2131"/>
    <cellStyle name="Название 2" xfId="2132"/>
    <cellStyle name="Название 3" xfId="2133"/>
    <cellStyle name="Нейтральный" xfId="2134"/>
    <cellStyle name="Нейтральный 2" xfId="2135"/>
    <cellStyle name="Нейтральный 3" xfId="2136"/>
    <cellStyle name="Њ…‹?ђO‚e [0.00]_PRODUCT DETAIL Q1" xfId="2137"/>
    <cellStyle name="Њ…‹?ђO‚e_PRODUCT DETAIL Q1" xfId="2138"/>
    <cellStyle name="Њ…‹жђШ‚и [0.00]_PRODUCT DETAIL Q1" xfId="2139"/>
    <cellStyle name="Њ…‹жђШ‚и_PRODUCT DETAIL Q1" xfId="2140"/>
    <cellStyle name="Обычнщй_907ШОХ" xfId="2141"/>
    <cellStyle name="Обычны?MAY" xfId="2142"/>
    <cellStyle name="Обычны?new" xfId="2143"/>
    <cellStyle name="Обычны?Sheet1" xfId="2144"/>
    <cellStyle name="Обычны?Sheet1 (2)" xfId="2145"/>
    <cellStyle name="Обычны?Sheet1 (3)" xfId="2146"/>
    <cellStyle name="Обычны?Ин?DAMAS (2)" xfId="2147"/>
    <cellStyle name="Обычны?Ин?TICO (2)" xfId="2148"/>
    <cellStyle name="Обычный 10" xfId="2149"/>
    <cellStyle name="Обычный 10 2" xfId="2150"/>
    <cellStyle name="Обычный 100" xfId="2151"/>
    <cellStyle name="Обычный 11" xfId="2152"/>
    <cellStyle name="Обычный 11 2" xfId="2153"/>
    <cellStyle name="Обычный 11 3" xfId="2154"/>
    <cellStyle name="Обычный 12" xfId="2155"/>
    <cellStyle name="Обычный 12 2" xfId="2156"/>
    <cellStyle name="Обычный 13" xfId="2157"/>
    <cellStyle name="Обычный 13 2" xfId="2158"/>
    <cellStyle name="Обычный 14" xfId="2159"/>
    <cellStyle name="Обычный 15" xfId="2160"/>
    <cellStyle name="Обычный 15 2" xfId="2161"/>
    <cellStyle name="Обычный 16" xfId="2162"/>
    <cellStyle name="Обычный 16 2" xfId="2163"/>
    <cellStyle name="Обычный 16_Иловалар" xfId="2164"/>
    <cellStyle name="Обычный 17" xfId="2165"/>
    <cellStyle name="Обычный 18" xfId="2166"/>
    <cellStyle name="Обычный 18 2" xfId="2167"/>
    <cellStyle name="Обычный 19" xfId="2168"/>
    <cellStyle name="Обычный 2" xfId="2169"/>
    <cellStyle name="Обычный 2 2" xfId="2170"/>
    <cellStyle name="Обычный 2 2 2" xfId="2171"/>
    <cellStyle name="Обычный 2 2 2 2" xfId="2172"/>
    <cellStyle name="Обычный 2 2 2_1. Расчет т. роста ТП за 2013г. и прогноз на 2014г. (11-05.11.13г)" xfId="2173"/>
    <cellStyle name="Обычный 2 2 3" xfId="2174"/>
    <cellStyle name="Обычный 2 2 3 2" xfId="2175"/>
    <cellStyle name="Обычный 2 2 3_уточн.ож.эксп.1кв.14г (17.03.14г)" xfId="2176"/>
    <cellStyle name="Обычный 2 2 4" xfId="2177"/>
    <cellStyle name="Обычный 2 2 4 2" xfId="2178"/>
    <cellStyle name="Обычный 2 2 4 3" xfId="2179"/>
    <cellStyle name="Обычный 2 2 5" xfId="2180"/>
    <cellStyle name="Обычный 2 2 5 2" xfId="2181"/>
    <cellStyle name="Обычный 2 2 6" xfId="2182"/>
    <cellStyle name="Обычный 2 2 6 2" xfId="2183"/>
    <cellStyle name="Обычный 2 2 7" xfId="2184"/>
    <cellStyle name="Обычный 2 2 7 2" xfId="2185"/>
    <cellStyle name="Обычный 2 2 8" xfId="2186"/>
    <cellStyle name="Обычный 2 2 9" xfId="2187"/>
    <cellStyle name="Обычный 2 2_1 кв.2013г.ожидаемый" xfId="2188"/>
    <cellStyle name="Обычный 2 3" xfId="2189"/>
    <cellStyle name="Обычный 2 3 2" xfId="2190"/>
    <cellStyle name="Обычный 2 3 2 2" xfId="2191"/>
    <cellStyle name="Обычный 2 3 2 3" xfId="2192"/>
    <cellStyle name="Обычный 2 3 3" xfId="2193"/>
    <cellStyle name="Обычный 2 3_Иловалар" xfId="2194"/>
    <cellStyle name="Обычный 2 4" xfId="2195"/>
    <cellStyle name="Обычный 2 5" xfId="2196"/>
    <cellStyle name="Обычный 2 5 2" xfId="2197"/>
    <cellStyle name="Обычный 2 6" xfId="2198"/>
    <cellStyle name="Обычный 2 7" xfId="2199"/>
    <cellStyle name="Обычный 2 8" xfId="2200"/>
    <cellStyle name="Обычный 2_1. Осн. ТЭП январь2013г. (05.02.13г)" xfId="2201"/>
    <cellStyle name="Обычный 20" xfId="2202"/>
    <cellStyle name="Обычный 21" xfId="2203"/>
    <cellStyle name="Обычный 21 2" xfId="2204"/>
    <cellStyle name="Обычный 22" xfId="2205"/>
    <cellStyle name="Обычный 23" xfId="2206"/>
    <cellStyle name="Обычный 24" xfId="2207"/>
    <cellStyle name="Обычный 25" xfId="2208"/>
    <cellStyle name="Обычный 26" xfId="2209"/>
    <cellStyle name="Обычный 27" xfId="2210"/>
    <cellStyle name="Обычный 28" xfId="2211"/>
    <cellStyle name="Обычный 29" xfId="2212"/>
    <cellStyle name="Обычный 3" xfId="2213"/>
    <cellStyle name="Обычный 3 2" xfId="2214"/>
    <cellStyle name="Обычный 3 2 2" xfId="2215"/>
    <cellStyle name="Обычный 3 2 2 2" xfId="2216"/>
    <cellStyle name="Обычный 3 2 2_паспорт локализации холодильников 2012г версия для Р.М " xfId="2217"/>
    <cellStyle name="Обычный 3 2 3" xfId="2218"/>
    <cellStyle name="Обычный 3 2_паспорт локализации холодильников 2012г версия для Р.М " xfId="2219"/>
    <cellStyle name="Обычный 3 3" xfId="2220"/>
    <cellStyle name="Обычный 3 3 2" xfId="2221"/>
    <cellStyle name="Обычный 3 3 3" xfId="2222"/>
    <cellStyle name="Обычный 3_1 кв.2013г.ожидаемый" xfId="2223"/>
    <cellStyle name="Обычный 30" xfId="2224"/>
    <cellStyle name="Обычный 31" xfId="2225"/>
    <cellStyle name="Обычный 32" xfId="2226"/>
    <cellStyle name="Обычный 33" xfId="2227"/>
    <cellStyle name="Обычный 34" xfId="2228"/>
    <cellStyle name="Обычный 35" xfId="2229"/>
    <cellStyle name="Обычный 36" xfId="2230"/>
    <cellStyle name="Обычный 37" xfId="2231"/>
    <cellStyle name="Обычный 38" xfId="2232"/>
    <cellStyle name="Обычный 4" xfId="2233"/>
    <cellStyle name="Обычный 4 2" xfId="2234"/>
    <cellStyle name="Обычный 4 2 2" xfId="2235"/>
    <cellStyle name="Обычный 4 2 3" xfId="2236"/>
    <cellStyle name="Обычный 4 2_паспорт локализации холодильников 2012г версия для Р.М " xfId="2237"/>
    <cellStyle name="Обычный 4 3" xfId="2238"/>
    <cellStyle name="Обычный 4_1. Осн. ТЭП январь2013г. (05.02.13г)" xfId="2239"/>
    <cellStyle name="Обычный 5" xfId="2240"/>
    <cellStyle name="Обычный 5 2" xfId="2241"/>
    <cellStyle name="Обычный 5 3" xfId="2242"/>
    <cellStyle name="Обычный 5_паспорт локализации холодильников 2012г версия для Р.М " xfId="2243"/>
    <cellStyle name="Обычный 6" xfId="2244"/>
    <cellStyle name="Обычный 6 2" xfId="2245"/>
    <cellStyle name="Обычный 6_1. Осн. ТЭП январь2013г. (05.02.13г)" xfId="2246"/>
    <cellStyle name="Обычный 7" xfId="2247"/>
    <cellStyle name="Обычный 7 2" xfId="2248"/>
    <cellStyle name="Обычный 7 2 2" xfId="2249"/>
    <cellStyle name="Обычный 7 3" xfId="2250"/>
    <cellStyle name="Обычный 7_уточн.ож.эксп.1кв.14г (17.03.14г)" xfId="2251"/>
    <cellStyle name="Обычный 8" xfId="2252"/>
    <cellStyle name="Обычный 9" xfId="2253"/>
    <cellStyle name="Обычный 9 2" xfId="2254"/>
    <cellStyle name="Обычный 99" xfId="2255"/>
    <cellStyle name="Обычный_Прогноз Баланс и фин результат за 2014г для БП" xfId="2256"/>
    <cellStyle name="Followed Hyperlink" xfId="2257"/>
    <cellStyle name="Плохой" xfId="2258"/>
    <cellStyle name="Плохой 2" xfId="2259"/>
    <cellStyle name="Плохой 3" xfId="2260"/>
    <cellStyle name="Пояснение" xfId="2261"/>
    <cellStyle name="Пояснение 2" xfId="2262"/>
    <cellStyle name="Пояснение 3" xfId="2263"/>
    <cellStyle name="Примечание" xfId="2264"/>
    <cellStyle name="Примечание 2" xfId="2265"/>
    <cellStyle name="Примечание 2 2" xfId="2266"/>
    <cellStyle name="Примечание 3" xfId="2267"/>
    <cellStyle name="Примечание 4" xfId="2268"/>
    <cellStyle name="Примечание 5" xfId="2269"/>
    <cellStyle name="Percent" xfId="2270"/>
    <cellStyle name="Процентный 2" xfId="2271"/>
    <cellStyle name="Процентный 2 2" xfId="2272"/>
    <cellStyle name="Процентный 2 3" xfId="2273"/>
    <cellStyle name="Процентный 2 4" xfId="2274"/>
    <cellStyle name="Процентный 2 4 2" xfId="2275"/>
    <cellStyle name="Процентный 2_база" xfId="2276"/>
    <cellStyle name="Процентный 3" xfId="2277"/>
    <cellStyle name="Процентный 3 2" xfId="2278"/>
    <cellStyle name="Процентный 3 3" xfId="2279"/>
    <cellStyle name="Процентный 4" xfId="2280"/>
    <cellStyle name="Процентный 4 2" xfId="2281"/>
    <cellStyle name="Процентный 4 3" xfId="2282"/>
    <cellStyle name="Процентный 5" xfId="2283"/>
    <cellStyle name="Процентный 6" xfId="2284"/>
    <cellStyle name="Связанная ячейка" xfId="2285"/>
    <cellStyle name="Связанная ячейка 2" xfId="2286"/>
    <cellStyle name="Связанная ячейка 3" xfId="2287"/>
    <cellStyle name="Стиль 1" xfId="2288"/>
    <cellStyle name="Стиль 1 2" xfId="2289"/>
    <cellStyle name="Стиль 1 2 2" xfId="2290"/>
    <cellStyle name="Стиль 1 2_Для МВЭСИТ_ на 2014 год-1" xfId="2291"/>
    <cellStyle name="Стиль 1 3" xfId="2292"/>
    <cellStyle name="Стиль 1 4" xfId="2293"/>
    <cellStyle name="Стиль 1 5" xfId="2294"/>
    <cellStyle name="Стиль 1 6" xfId="2295"/>
    <cellStyle name="Стиль 1 7" xfId="2296"/>
    <cellStyle name="Стиль 1_(405)~1" xfId="2297"/>
    <cellStyle name="Стиль 2" xfId="2298"/>
    <cellStyle name="Текст предупреждения" xfId="2299"/>
    <cellStyle name="Текст предупреждения 2" xfId="2300"/>
    <cellStyle name="Текст предупреждения 3" xfId="2301"/>
    <cellStyle name="Тысячи [0]_  осн" xfId="2302"/>
    <cellStyle name="Тысячи_  осн" xfId="2303"/>
    <cellStyle name="Comma" xfId="2304"/>
    <cellStyle name="Comma [0]" xfId="2305"/>
    <cellStyle name="Финансовый [0] 2" xfId="2306"/>
    <cellStyle name="Финансовый [0] 2 2" xfId="2307"/>
    <cellStyle name="Финансовый [0] 2_уточн.ож.эксп.1кв.14г (17.03.14г)" xfId="2308"/>
    <cellStyle name="Финансовый 10" xfId="2309"/>
    <cellStyle name="Финансовый 11" xfId="2310"/>
    <cellStyle name="Финансовый 11 2" xfId="2311"/>
    <cellStyle name="Финансовый 12" xfId="2312"/>
    <cellStyle name="Финансовый 12 2" xfId="2313"/>
    <cellStyle name="Финансовый 13" xfId="2314"/>
    <cellStyle name="Финансовый 2" xfId="2315"/>
    <cellStyle name="Финансовый 2 2" xfId="2316"/>
    <cellStyle name="Финансовый 2 2 2" xfId="2317"/>
    <cellStyle name="Финансовый 2 2 2 2" xfId="2318"/>
    <cellStyle name="Финансовый 2 3" xfId="2319"/>
    <cellStyle name="Финансовый 2 4" xfId="2320"/>
    <cellStyle name="Финансовый 2 5" xfId="2321"/>
    <cellStyle name="Финансовый 2 6" xfId="2322"/>
    <cellStyle name="Финансовый 2 7" xfId="2323"/>
    <cellStyle name="Финансовый 2_2011_музыка рассмотритиель" xfId="2324"/>
    <cellStyle name="Финансовый 3" xfId="2325"/>
    <cellStyle name="Финансовый 3 2" xfId="2326"/>
    <cellStyle name="Финансовый 3 2 2" xfId="2327"/>
    <cellStyle name="Финансовый 3 2 3" xfId="2328"/>
    <cellStyle name="Финансовый 3 2_Не введённые объекты" xfId="2329"/>
    <cellStyle name="Финансовый 3 3" xfId="2330"/>
    <cellStyle name="Финансовый 3 4" xfId="2331"/>
    <cellStyle name="Финансовый 3 5" xfId="2332"/>
    <cellStyle name="Финансовый 3 6" xfId="2333"/>
    <cellStyle name="Финансовый 3 7" xfId="2334"/>
    <cellStyle name="Финансовый 3_база" xfId="2335"/>
    <cellStyle name="Финансовый 4" xfId="2336"/>
    <cellStyle name="Финансовый 4 2" xfId="2337"/>
    <cellStyle name="Финансовый 4 2 2" xfId="2338"/>
    <cellStyle name="Финансовый 4 2 2 2" xfId="2339"/>
    <cellStyle name="Финансовый 4 2 3" xfId="2340"/>
    <cellStyle name="Финансовый 4 3" xfId="2341"/>
    <cellStyle name="Финансовый 5" xfId="2342"/>
    <cellStyle name="Финансовый 5 2" xfId="2343"/>
    <cellStyle name="Финансовый 6" xfId="2344"/>
    <cellStyle name="Финансовый 7" xfId="2345"/>
    <cellStyle name="Финансовый 8" xfId="2346"/>
    <cellStyle name="Финансовый 8 2" xfId="2347"/>
    <cellStyle name="Финансовый 8 2 2" xfId="2348"/>
    <cellStyle name="Финансовый 9" xfId="2349"/>
    <cellStyle name="Финансовый 9 2" xfId="2350"/>
    <cellStyle name="Хороший" xfId="2351"/>
    <cellStyle name="Хороший 2" xfId="2352"/>
    <cellStyle name="Хороший 3" xfId="2353"/>
    <cellStyle name="Џђћ–…ќ’ќ›‰" xfId="2354"/>
    <cellStyle name="アクセント 1" xfId="2355"/>
    <cellStyle name="アクセント 2" xfId="2356"/>
    <cellStyle name="アクセント 3" xfId="2357"/>
    <cellStyle name="アクセント 4" xfId="2358"/>
    <cellStyle name="アクセント 5" xfId="2359"/>
    <cellStyle name="アクセント 6" xfId="2360"/>
    <cellStyle name="タイトル" xfId="2361"/>
    <cellStyle name="チェック セル" xfId="2362"/>
    <cellStyle name="どちらでもない" xfId="2363"/>
    <cellStyle name="メモ" xfId="2364"/>
    <cellStyle name="リンク セル" xfId="2365"/>
    <cellStyle name="고정소숫점" xfId="2366"/>
    <cellStyle name="고정출력1" xfId="2367"/>
    <cellStyle name="고정출력2" xfId="2368"/>
    <cellStyle name="날짜" xfId="2369"/>
    <cellStyle name="달러" xfId="2370"/>
    <cellStyle name="뒤에 오는 하이퍼링크_3 item" xfId="2371"/>
    <cellStyle name="똿뗦먛귟 [0.00]_PRODUCT DETAIL Q1" xfId="2372"/>
    <cellStyle name="똿뗦먛귟_PRODUCT DETAIL Q1" xfId="2373"/>
    <cellStyle name="믅됞 [0.00]_PRODUCT DETAIL Q1" xfId="2374"/>
    <cellStyle name="믅됞_PRODUCT DETAIL Q1" xfId="2375"/>
    <cellStyle name="밍? [0]_엄넷?? " xfId="2376"/>
    <cellStyle name="밍?_엄넷?? " xfId="2377"/>
    <cellStyle name="백분율_95" xfId="2378"/>
    <cellStyle name="뷭?_BOOKSHIP" xfId="2379"/>
    <cellStyle name="뷰A? [0]_엄넷?? " xfId="2380"/>
    <cellStyle name="뷰A?_엄넷?? " xfId="2381"/>
    <cellStyle name="셈迷?XLS!check_filesche|_x0005_" xfId="2382"/>
    <cellStyle name="쉼표 [0]_03-01-##" xfId="2383"/>
    <cellStyle name="자리수" xfId="2384"/>
    <cellStyle name="자리수0" xfId="2385"/>
    <cellStyle name="콤마 [0]_#3이설 견적_준공내역총괄표 " xfId="2386"/>
    <cellStyle name="콤마 [ৌ]_관리항목_업종별 " xfId="2387"/>
    <cellStyle name="콤마,_x0005__x0014_" xfId="2388"/>
    <cellStyle name="콤마_#3이설 견적_준공내역총괄표 " xfId="2389"/>
    <cellStyle name="콸張悅渾 [0]_顧 " xfId="2390"/>
    <cellStyle name="콸張悅渾_顧 " xfId="2391"/>
    <cellStyle name="통윗 [0]_T-100 일반지 " xfId="2392"/>
    <cellStyle name="통화 [0]_0818이전지연품목" xfId="2393"/>
    <cellStyle name="통화_0818이전지연품목" xfId="2394"/>
    <cellStyle name="퍼센트" xfId="2395"/>
    <cellStyle name="표준_~att0F3C_V2001222(13.5JPH)_V200제조원가(13.5JPH ,해외 공기최종 )-해외수정" xfId="2396"/>
    <cellStyle name="퓭닉_ㅶA??絡 " xfId="2397"/>
    <cellStyle name="합산" xfId="2398"/>
    <cellStyle name="화폐기호" xfId="2399"/>
    <cellStyle name="화폐기호0" xfId="2400"/>
    <cellStyle name="횾" xfId="2401"/>
    <cellStyle name="入力" xfId="2402"/>
    <cellStyle name="出力" xfId="2403"/>
    <cellStyle name="咬訌裝?DAMAS" xfId="2404"/>
    <cellStyle name="咬訌裝?DMILSUMMARY" xfId="2405"/>
    <cellStyle name="咬訌裝?MAY" xfId="2406"/>
    <cellStyle name="咬訌裝?nexia-B3" xfId="2407"/>
    <cellStyle name="咬訌裝?nexia-B3 (2)" xfId="2408"/>
    <cellStyle name="咬訌裝?nexia-B3_1DB4C008" xfId="2409"/>
    <cellStyle name="咬訌裝?TICO" xfId="2410"/>
    <cellStyle name="咬訌裝?인 &quot;잿預?" xfId="2411"/>
    <cellStyle name="咬訌裝?了?茵?有猝 57.98)" xfId="2412"/>
    <cellStyle name="咬訌裝?剽. 妬增?(禎增設.)" xfId="2413"/>
    <cellStyle name="咬訌裝?咬狀瞬孼. (2)" xfId="2414"/>
    <cellStyle name="咬訌裝?楫" xfId="2415"/>
    <cellStyle name="咬訌裝?溢陰妖 " xfId="2416"/>
    <cellStyle name="咬訌裝?燮?腦鮑 (2)" xfId="2417"/>
    <cellStyle name="咬訌裝?贍鎭 " xfId="2418"/>
    <cellStyle name="咬訌裝?遽增1 (2)" xfId="2419"/>
    <cellStyle name="咬訌裝?遽增1 (3)" xfId="2420"/>
    <cellStyle name="咬訌裝?遽增1 (5)" xfId="2421"/>
    <cellStyle name="咬訌裝?遽增3" xfId="2422"/>
    <cellStyle name="咬訌裝?遽增6 (2)" xfId="2423"/>
    <cellStyle name="咬訌裝?靭增? 依?" xfId="2424"/>
    <cellStyle name="咬訌裝?顧 " xfId="2425"/>
    <cellStyle name="咬訌裝?駒읾" xfId="2426"/>
    <cellStyle name="常规_~0050847" xfId="2427"/>
    <cellStyle name="悪い" xfId="2428"/>
    <cellStyle name="桁区切り [0.00]_AP Features Summary Oct00 2" xfId="2429"/>
    <cellStyle name="桁区切り_AP Features Summary Oct00 2" xfId="2430"/>
    <cellStyle name="標準_03-01-02 240-u 100% List Revised3 Base" xfId="2431"/>
    <cellStyle name="良い" xfId="2432"/>
    <cellStyle name="見出し 1" xfId="2433"/>
    <cellStyle name="見出し 2" xfId="2434"/>
    <cellStyle name="見出し 3" xfId="2435"/>
    <cellStyle name="見出し 4" xfId="2436"/>
    <cellStyle name="計算" xfId="2437"/>
    <cellStyle name="説明文" xfId="2438"/>
    <cellStyle name="警告文" xfId="2439"/>
    <cellStyle name="逗壯章荻渾 [0]_顧 " xfId="2440"/>
    <cellStyle name="逗壯章荻渾_顧 " xfId="2441"/>
    <cellStyle name="通貨 [0.00]_AP Features Summary Oct00 2" xfId="2442"/>
    <cellStyle name="通貨_AP Features Summary Oct00 2" xfId="2443"/>
    <cellStyle name="集計" xfId="2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6"/>
  <sheetViews>
    <sheetView showZeros="0" tabSelected="1" zoomScale="108" zoomScaleNormal="108" zoomScaleSheetLayoutView="100" zoomScalePageLayoutView="0" workbookViewId="0" topLeftCell="A94">
      <selection activeCell="G19" sqref="G19"/>
    </sheetView>
  </sheetViews>
  <sheetFormatPr defaultColWidth="9.140625" defaultRowHeight="15"/>
  <cols>
    <col min="1" max="1" width="35.28125" style="3" customWidth="1"/>
    <col min="2" max="2" width="16.57421875" style="3" customWidth="1"/>
    <col min="3" max="3" width="13.7109375" style="59" bestFit="1" customWidth="1"/>
    <col min="4" max="4" width="14.421875" style="59" bestFit="1" customWidth="1"/>
    <col min="5" max="16384" width="9.140625" style="3" customWidth="1"/>
  </cols>
  <sheetData>
    <row r="1" spans="2:4" ht="12.75">
      <c r="B1" s="4"/>
      <c r="C1" s="54"/>
      <c r="D1" s="54"/>
    </row>
    <row r="2" spans="1:4" ht="15">
      <c r="A2" s="118" t="s">
        <v>133</v>
      </c>
      <c r="B2" s="118"/>
      <c r="C2" s="118"/>
      <c r="D2" s="118"/>
    </row>
    <row r="3" spans="1:4" ht="15">
      <c r="A3" s="119" t="s">
        <v>181</v>
      </c>
      <c r="B3" s="119"/>
      <c r="C3" s="119"/>
      <c r="D3" s="119"/>
    </row>
    <row r="4" spans="1:4" ht="15">
      <c r="A4" s="118" t="s">
        <v>178</v>
      </c>
      <c r="B4" s="118"/>
      <c r="C4" s="118"/>
      <c r="D4" s="118"/>
    </row>
    <row r="6" spans="1:4" ht="26.25">
      <c r="A6" s="5" t="s">
        <v>12</v>
      </c>
      <c r="B6" s="5" t="s">
        <v>13</v>
      </c>
      <c r="C6" s="55" t="s">
        <v>179</v>
      </c>
      <c r="D6" s="55" t="s">
        <v>180</v>
      </c>
    </row>
    <row r="7" spans="1:4" ht="12.75">
      <c r="A7" s="6"/>
      <c r="B7" s="7">
        <v>2</v>
      </c>
      <c r="C7" s="56"/>
      <c r="D7" s="56"/>
    </row>
    <row r="8" spans="1:4" ht="12.75">
      <c r="A8" s="114" t="s">
        <v>14</v>
      </c>
      <c r="B8" s="115"/>
      <c r="C8" s="115"/>
      <c r="D8" s="115"/>
    </row>
    <row r="9" spans="1:4" ht="12.75">
      <c r="A9" s="8" t="s">
        <v>15</v>
      </c>
      <c r="B9" s="9"/>
      <c r="C9" s="56"/>
      <c r="D9" s="56"/>
    </row>
    <row r="10" spans="1:4" ht="26.25">
      <c r="A10" s="10" t="s">
        <v>16</v>
      </c>
      <c r="B10" s="11">
        <v>10</v>
      </c>
      <c r="C10" s="70">
        <v>13203414.8</v>
      </c>
      <c r="D10" s="70">
        <v>13933927.3</v>
      </c>
    </row>
    <row r="11" spans="1:4" ht="12.75">
      <c r="A11" s="10" t="s">
        <v>17</v>
      </c>
      <c r="B11" s="11">
        <v>11</v>
      </c>
      <c r="C11" s="70">
        <v>1447259.6</v>
      </c>
      <c r="D11" s="70">
        <v>1921938.2</v>
      </c>
    </row>
    <row r="12" spans="1:4" ht="12.75">
      <c r="A12" s="42" t="s">
        <v>18</v>
      </c>
      <c r="B12" s="44">
        <v>12</v>
      </c>
      <c r="C12" s="58">
        <v>11756155.2</v>
      </c>
      <c r="D12" s="58">
        <v>12011989.1</v>
      </c>
    </row>
    <row r="13" spans="1:4" ht="12.75">
      <c r="A13" s="13" t="s">
        <v>19</v>
      </c>
      <c r="B13" s="14"/>
      <c r="C13" s="56"/>
      <c r="D13" s="56"/>
    </row>
    <row r="14" spans="1:4" ht="12.75">
      <c r="A14" s="12" t="s">
        <v>20</v>
      </c>
      <c r="B14" s="11">
        <v>20</v>
      </c>
      <c r="C14" s="70"/>
      <c r="D14" s="70"/>
    </row>
    <row r="15" spans="1:4" ht="12.75">
      <c r="A15" s="12" t="s">
        <v>21</v>
      </c>
      <c r="B15" s="11">
        <v>21</v>
      </c>
      <c r="C15" s="70"/>
      <c r="D15" s="70"/>
    </row>
    <row r="16" spans="1:4" ht="12.75">
      <c r="A16" s="42" t="s">
        <v>22</v>
      </c>
      <c r="B16" s="44">
        <v>22</v>
      </c>
      <c r="C16" s="58"/>
      <c r="D16" s="58"/>
    </row>
    <row r="17" spans="1:4" ht="39">
      <c r="A17" s="43" t="s">
        <v>23</v>
      </c>
      <c r="B17" s="44">
        <v>30</v>
      </c>
      <c r="C17" s="58">
        <v>29368.2</v>
      </c>
      <c r="D17" s="58">
        <v>29368.2</v>
      </c>
    </row>
    <row r="18" spans="1:4" ht="12.75">
      <c r="A18" s="12" t="s">
        <v>24</v>
      </c>
      <c r="B18" s="11">
        <v>40</v>
      </c>
      <c r="C18" s="70">
        <v>26868.2</v>
      </c>
      <c r="D18" s="70">
        <v>26868.2</v>
      </c>
    </row>
    <row r="19" spans="1:4" ht="26.25">
      <c r="A19" s="12" t="s">
        <v>25</v>
      </c>
      <c r="B19" s="11">
        <v>50</v>
      </c>
      <c r="C19" s="70"/>
      <c r="D19" s="70"/>
    </row>
    <row r="20" spans="1:4" ht="26.25">
      <c r="A20" s="12" t="s">
        <v>26</v>
      </c>
      <c r="B20" s="11">
        <v>60</v>
      </c>
      <c r="C20" s="70"/>
      <c r="D20" s="70"/>
    </row>
    <row r="21" spans="1:4" ht="26.25">
      <c r="A21" s="12" t="s">
        <v>27</v>
      </c>
      <c r="B21" s="11">
        <v>70</v>
      </c>
      <c r="C21" s="70"/>
      <c r="D21" s="70"/>
    </row>
    <row r="22" spans="1:4" ht="12.75">
      <c r="A22" s="12" t="s">
        <v>28</v>
      </c>
      <c r="B22" s="11">
        <v>80</v>
      </c>
      <c r="C22" s="70">
        <v>2500</v>
      </c>
      <c r="D22" s="70">
        <v>2500</v>
      </c>
    </row>
    <row r="23" spans="1:4" ht="12.75">
      <c r="A23" s="12" t="s">
        <v>29</v>
      </c>
      <c r="B23" s="11">
        <v>90</v>
      </c>
      <c r="C23" s="70"/>
      <c r="D23" s="70"/>
    </row>
    <row r="24" spans="1:4" ht="12.75">
      <c r="A24" s="12" t="s">
        <v>30</v>
      </c>
      <c r="B24" s="7">
        <v>100</v>
      </c>
      <c r="C24" s="70"/>
      <c r="D24" s="70"/>
    </row>
    <row r="25" spans="1:4" ht="26.25">
      <c r="A25" s="12" t="s">
        <v>31</v>
      </c>
      <c r="B25" s="7">
        <v>110</v>
      </c>
      <c r="C25" s="70"/>
      <c r="D25" s="70"/>
    </row>
    <row r="26" spans="1:4" ht="12.75">
      <c r="A26" s="12" t="s">
        <v>32</v>
      </c>
      <c r="B26" s="31">
        <v>111</v>
      </c>
      <c r="C26" s="70"/>
      <c r="D26" s="70"/>
    </row>
    <row r="27" spans="1:4" ht="26.25">
      <c r="A27" s="12" t="s">
        <v>33</v>
      </c>
      <c r="B27" s="7">
        <v>120</v>
      </c>
      <c r="C27" s="70"/>
      <c r="D27" s="70"/>
    </row>
    <row r="28" spans="1:4" ht="26.25">
      <c r="A28" s="45" t="s">
        <v>34</v>
      </c>
      <c r="B28" s="46">
        <v>130</v>
      </c>
      <c r="C28" s="60">
        <f>C12+C16+C17+C23+C24+C25+C27</f>
        <v>11785523.399999999</v>
      </c>
      <c r="D28" s="60">
        <f>D12+D16+D17+D23+D24+D25+D27</f>
        <v>12041357.299999999</v>
      </c>
    </row>
    <row r="29" spans="1:4" ht="12.75">
      <c r="A29" s="116" t="s">
        <v>35</v>
      </c>
      <c r="B29" s="117"/>
      <c r="C29" s="117"/>
      <c r="D29" s="117"/>
    </row>
    <row r="30" spans="1:4" ht="26.25">
      <c r="A30" s="47" t="s">
        <v>36</v>
      </c>
      <c r="B30" s="48">
        <v>140</v>
      </c>
      <c r="C30" s="61">
        <v>3950878.8</v>
      </c>
      <c r="D30" s="61">
        <v>2684038.8</v>
      </c>
    </row>
    <row r="31" spans="1:4" ht="26.25">
      <c r="A31" s="12" t="s">
        <v>37</v>
      </c>
      <c r="B31" s="7">
        <v>150</v>
      </c>
      <c r="C31" s="70">
        <v>2650881.4</v>
      </c>
      <c r="D31" s="70">
        <v>2684038.8</v>
      </c>
    </row>
    <row r="32" spans="1:4" ht="26.25">
      <c r="A32" s="12" t="s">
        <v>38</v>
      </c>
      <c r="B32" s="7">
        <v>160</v>
      </c>
      <c r="C32" s="70"/>
      <c r="D32" s="70"/>
    </row>
    <row r="33" spans="1:4" ht="12.75">
      <c r="A33" s="12" t="s">
        <v>39</v>
      </c>
      <c r="B33" s="7">
        <v>170</v>
      </c>
      <c r="C33" s="70"/>
      <c r="D33" s="70"/>
    </row>
    <row r="34" spans="1:4" ht="12.75">
      <c r="A34" s="12" t="s">
        <v>40</v>
      </c>
      <c r="B34" s="7">
        <v>180</v>
      </c>
      <c r="C34" s="70">
        <v>1299997.4</v>
      </c>
      <c r="D34" s="70"/>
    </row>
    <row r="35" spans="1:4" ht="12.75">
      <c r="A35" s="12" t="s">
        <v>41</v>
      </c>
      <c r="B35" s="7">
        <v>190</v>
      </c>
      <c r="C35" s="70"/>
      <c r="D35" s="70">
        <v>168000</v>
      </c>
    </row>
    <row r="36" spans="1:4" ht="12.75">
      <c r="A36" s="12" t="s">
        <v>42</v>
      </c>
      <c r="B36" s="7">
        <v>200</v>
      </c>
      <c r="C36" s="70"/>
      <c r="D36" s="70"/>
    </row>
    <row r="37" spans="1:4" ht="39">
      <c r="A37" s="49" t="s">
        <v>135</v>
      </c>
      <c r="B37" s="50">
        <v>210</v>
      </c>
      <c r="C37" s="58">
        <v>1130424.1</v>
      </c>
      <c r="D37" s="58">
        <v>1141744.16</v>
      </c>
    </row>
    <row r="38" spans="1:4" ht="12.75">
      <c r="A38" s="12" t="s">
        <v>32</v>
      </c>
      <c r="B38" s="15">
        <v>211</v>
      </c>
      <c r="C38" s="57"/>
      <c r="D38" s="57"/>
    </row>
    <row r="39" spans="1:4" ht="26.25">
      <c r="A39" s="12" t="s">
        <v>43</v>
      </c>
      <c r="B39" s="7">
        <v>220</v>
      </c>
      <c r="C39" s="57">
        <v>302758.8</v>
      </c>
      <c r="D39" s="57">
        <v>256820.4</v>
      </c>
    </row>
    <row r="40" spans="1:4" ht="26.25">
      <c r="A40" s="12" t="s">
        <v>44</v>
      </c>
      <c r="B40" s="7">
        <v>230</v>
      </c>
      <c r="C40" s="57"/>
      <c r="D40" s="57"/>
    </row>
    <row r="41" spans="1:4" ht="26.25">
      <c r="A41" s="12" t="s">
        <v>45</v>
      </c>
      <c r="B41" s="7">
        <v>240</v>
      </c>
      <c r="C41" s="57">
        <v>56746.6</v>
      </c>
      <c r="D41" s="57">
        <v>56746.6</v>
      </c>
    </row>
    <row r="42" spans="1:4" ht="12.75">
      <c r="A42" s="12" t="s">
        <v>46</v>
      </c>
      <c r="B42" s="7">
        <v>250</v>
      </c>
      <c r="C42" s="57">
        <v>1333</v>
      </c>
      <c r="D42" s="57">
        <v>42.4</v>
      </c>
    </row>
    <row r="43" spans="1:4" ht="26.25">
      <c r="A43" s="12" t="s">
        <v>47</v>
      </c>
      <c r="B43" s="7">
        <v>260</v>
      </c>
      <c r="C43" s="57">
        <v>154100.5</v>
      </c>
      <c r="D43" s="57">
        <v>36907.5</v>
      </c>
    </row>
    <row r="44" spans="1:4" ht="26.25">
      <c r="A44" s="12" t="s">
        <v>48</v>
      </c>
      <c r="B44" s="7">
        <v>270</v>
      </c>
      <c r="C44" s="57">
        <v>61508</v>
      </c>
      <c r="D44" s="57">
        <v>189947.2</v>
      </c>
    </row>
    <row r="45" spans="1:4" ht="26.25">
      <c r="A45" s="12" t="s">
        <v>49</v>
      </c>
      <c r="B45" s="7">
        <v>280</v>
      </c>
      <c r="C45" s="57">
        <v>70838.5</v>
      </c>
      <c r="D45" s="57">
        <v>74911.8</v>
      </c>
    </row>
    <row r="46" spans="1:4" ht="26.25">
      <c r="A46" s="12" t="s">
        <v>50</v>
      </c>
      <c r="B46" s="7">
        <v>290</v>
      </c>
      <c r="C46" s="57"/>
      <c r="D46" s="57"/>
    </row>
    <row r="47" spans="1:4" ht="26.25">
      <c r="A47" s="12" t="s">
        <v>51</v>
      </c>
      <c r="B47" s="7">
        <v>300</v>
      </c>
      <c r="C47" s="57">
        <v>45546.3</v>
      </c>
      <c r="D47" s="57">
        <v>41046.8</v>
      </c>
    </row>
    <row r="48" spans="1:4" ht="26.25">
      <c r="A48" s="12" t="s">
        <v>52</v>
      </c>
      <c r="B48" s="7">
        <v>310</v>
      </c>
      <c r="C48" s="57">
        <v>437592.4</v>
      </c>
      <c r="D48" s="57">
        <v>485321.46</v>
      </c>
    </row>
    <row r="49" spans="1:4" ht="26.25">
      <c r="A49" s="49" t="s">
        <v>53</v>
      </c>
      <c r="B49" s="50">
        <v>320</v>
      </c>
      <c r="C49" s="58">
        <v>2.6</v>
      </c>
      <c r="D49" s="58">
        <v>9</v>
      </c>
    </row>
    <row r="50" spans="1:4" ht="12.75">
      <c r="A50" s="12" t="s">
        <v>54</v>
      </c>
      <c r="B50" s="7">
        <v>330</v>
      </c>
      <c r="C50" s="70"/>
      <c r="D50" s="70"/>
    </row>
    <row r="51" spans="1:4" ht="26.25">
      <c r="A51" s="12" t="s">
        <v>55</v>
      </c>
      <c r="B51" s="7">
        <v>340</v>
      </c>
      <c r="C51" s="70">
        <v>2.6</v>
      </c>
      <c r="D51" s="70">
        <v>9</v>
      </c>
    </row>
    <row r="52" spans="1:4" ht="26.25">
      <c r="A52" s="12" t="s">
        <v>56</v>
      </c>
      <c r="B52" s="7">
        <v>350</v>
      </c>
      <c r="C52" s="70"/>
      <c r="D52" s="70"/>
    </row>
    <row r="53" spans="1:4" ht="26.25">
      <c r="A53" s="12" t="s">
        <v>57</v>
      </c>
      <c r="B53" s="7">
        <v>360</v>
      </c>
      <c r="C53" s="70"/>
      <c r="D53" s="70"/>
    </row>
    <row r="54" spans="1:4" ht="12.75">
      <c r="A54" s="12" t="s">
        <v>58</v>
      </c>
      <c r="B54" s="7">
        <v>370</v>
      </c>
      <c r="C54" s="70"/>
      <c r="D54" s="70"/>
    </row>
    <row r="55" spans="1:4" ht="12.75">
      <c r="A55" s="12" t="s">
        <v>59</v>
      </c>
      <c r="B55" s="7">
        <v>380</v>
      </c>
      <c r="C55" s="70"/>
      <c r="D55" s="70">
        <v>1121104.1</v>
      </c>
    </row>
    <row r="56" spans="1:4" ht="26.25">
      <c r="A56" s="49" t="s">
        <v>60</v>
      </c>
      <c r="B56" s="50">
        <v>390</v>
      </c>
      <c r="C56" s="58">
        <v>5081305.5</v>
      </c>
      <c r="D56" s="58">
        <v>5114896.06</v>
      </c>
    </row>
    <row r="57" spans="1:4" ht="26.25">
      <c r="A57" s="49" t="s">
        <v>61</v>
      </c>
      <c r="B57" s="50">
        <v>400</v>
      </c>
      <c r="C57" s="58">
        <v>16866828.9</v>
      </c>
      <c r="D57" s="58">
        <v>17156253.36</v>
      </c>
    </row>
    <row r="58" spans="1:4" ht="26.25">
      <c r="A58" s="5" t="s">
        <v>12</v>
      </c>
      <c r="B58" s="5" t="s">
        <v>13</v>
      </c>
      <c r="C58" s="55"/>
      <c r="D58" s="55"/>
    </row>
    <row r="59" spans="1:4" ht="12.75">
      <c r="A59" s="6"/>
      <c r="B59" s="7">
        <v>2</v>
      </c>
      <c r="C59" s="56"/>
      <c r="D59" s="56"/>
    </row>
    <row r="60" spans="1:4" ht="12.75">
      <c r="A60" s="114" t="s">
        <v>62</v>
      </c>
      <c r="B60" s="115"/>
      <c r="C60" s="115"/>
      <c r="D60" s="115"/>
    </row>
    <row r="61" spans="1:4" ht="12.75">
      <c r="A61" s="12" t="s">
        <v>63</v>
      </c>
      <c r="B61" s="7">
        <v>410</v>
      </c>
      <c r="C61" s="70">
        <v>2200000</v>
      </c>
      <c r="D61" s="70">
        <v>2200000</v>
      </c>
    </row>
    <row r="62" spans="1:4" ht="12.75">
      <c r="A62" s="12" t="s">
        <v>64</v>
      </c>
      <c r="B62" s="7">
        <v>420</v>
      </c>
      <c r="C62" s="70"/>
      <c r="D62" s="70"/>
    </row>
    <row r="63" spans="1:4" ht="12.75">
      <c r="A63" s="12" t="s">
        <v>65</v>
      </c>
      <c r="B63" s="7">
        <v>430</v>
      </c>
      <c r="C63" s="70">
        <v>2527957.3</v>
      </c>
      <c r="D63" s="70">
        <v>3115398.3</v>
      </c>
    </row>
    <row r="64" spans="1:4" ht="12.75">
      <c r="A64" s="12" t="s">
        <v>66</v>
      </c>
      <c r="B64" s="7">
        <v>440</v>
      </c>
      <c r="C64" s="70"/>
      <c r="D64" s="70"/>
    </row>
    <row r="65" spans="1:4" ht="26.25">
      <c r="A65" s="12" t="s">
        <v>67</v>
      </c>
      <c r="B65" s="7">
        <v>450</v>
      </c>
      <c r="C65" s="70">
        <v>-1535349.3</v>
      </c>
      <c r="D65" s="70">
        <v>-1528263.1</v>
      </c>
    </row>
    <row r="66" spans="1:4" ht="12.75">
      <c r="A66" s="12" t="s">
        <v>68</v>
      </c>
      <c r="B66" s="7">
        <v>460</v>
      </c>
      <c r="C66" s="70">
        <v>10791960.9</v>
      </c>
      <c r="D66" s="70">
        <v>10678787.7</v>
      </c>
    </row>
    <row r="67" spans="1:4" ht="26.25">
      <c r="A67" s="12" t="s">
        <v>69</v>
      </c>
      <c r="B67" s="7">
        <v>470</v>
      </c>
      <c r="C67" s="70">
        <v>30124.5</v>
      </c>
      <c r="D67" s="70">
        <v>30124.5</v>
      </c>
    </row>
    <row r="68" spans="1:4" ht="26.25">
      <c r="A68" s="49" t="s">
        <v>70</v>
      </c>
      <c r="B68" s="50">
        <v>480</v>
      </c>
      <c r="C68" s="58">
        <v>14014693.4</v>
      </c>
      <c r="D68" s="58">
        <v>14496047.4</v>
      </c>
    </row>
    <row r="69" spans="1:4" ht="12.75">
      <c r="A69" s="114" t="s">
        <v>71</v>
      </c>
      <c r="B69" s="115"/>
      <c r="C69" s="115"/>
      <c r="D69" s="115"/>
    </row>
    <row r="70" spans="1:4" ht="39">
      <c r="A70" s="49" t="s">
        <v>72</v>
      </c>
      <c r="B70" s="50">
        <v>490</v>
      </c>
      <c r="C70" s="58">
        <f>C73+C74+C75+C76+C77+C78+C79+C80+C81+C82</f>
        <v>0</v>
      </c>
      <c r="D70" s="58">
        <f>D73+D74+D75+D76+D77+D78+D79+D80+D81+D82</f>
        <v>0</v>
      </c>
    </row>
    <row r="71" spans="1:4" ht="39">
      <c r="A71" s="49" t="s">
        <v>73</v>
      </c>
      <c r="B71" s="50">
        <v>491</v>
      </c>
      <c r="C71" s="58">
        <f>C73+C75+C77+C79+C82</f>
        <v>0</v>
      </c>
      <c r="D71" s="58">
        <f>D73+D75+D77+D79+D82</f>
        <v>0</v>
      </c>
    </row>
    <row r="72" spans="1:4" ht="26.25">
      <c r="A72" s="12" t="s">
        <v>74</v>
      </c>
      <c r="B72" s="7">
        <v>492</v>
      </c>
      <c r="C72" s="57"/>
      <c r="D72" s="57"/>
    </row>
    <row r="73" spans="1:4" ht="26.25">
      <c r="A73" s="12" t="s">
        <v>75</v>
      </c>
      <c r="B73" s="7">
        <v>500</v>
      </c>
      <c r="C73" s="57"/>
      <c r="D73" s="57"/>
    </row>
    <row r="74" spans="1:4" ht="26.25">
      <c r="A74" s="12" t="s">
        <v>76</v>
      </c>
      <c r="B74" s="7">
        <v>510</v>
      </c>
      <c r="C74" s="57"/>
      <c r="D74" s="57"/>
    </row>
    <row r="75" spans="1:4" ht="39">
      <c r="A75" s="12" t="s">
        <v>77</v>
      </c>
      <c r="B75" s="7">
        <v>520</v>
      </c>
      <c r="C75" s="57"/>
      <c r="D75" s="57"/>
    </row>
    <row r="76" spans="1:4" ht="26.25">
      <c r="A76" s="12" t="s">
        <v>78</v>
      </c>
      <c r="B76" s="7">
        <v>530</v>
      </c>
      <c r="C76" s="57"/>
      <c r="D76" s="57">
        <v>0</v>
      </c>
    </row>
    <row r="77" spans="1:4" ht="39">
      <c r="A77" s="12" t="s">
        <v>79</v>
      </c>
      <c r="B77" s="7">
        <v>540</v>
      </c>
      <c r="C77" s="57"/>
      <c r="D77" s="57"/>
    </row>
    <row r="78" spans="1:4" ht="26.25">
      <c r="A78" s="12" t="s">
        <v>80</v>
      </c>
      <c r="B78" s="7">
        <v>550</v>
      </c>
      <c r="C78" s="57"/>
      <c r="D78" s="57"/>
    </row>
    <row r="79" spans="1:4" ht="26.25">
      <c r="A79" s="12" t="s">
        <v>81</v>
      </c>
      <c r="B79" s="7">
        <v>560</v>
      </c>
      <c r="C79" s="57"/>
      <c r="D79" s="57"/>
    </row>
    <row r="80" spans="1:4" ht="26.25">
      <c r="A80" s="12" t="s">
        <v>82</v>
      </c>
      <c r="B80" s="7">
        <v>570</v>
      </c>
      <c r="C80" s="57"/>
      <c r="D80" s="57">
        <v>0</v>
      </c>
    </row>
    <row r="81" spans="1:4" ht="12.75">
      <c r="A81" s="12" t="s">
        <v>83</v>
      </c>
      <c r="B81" s="7">
        <v>580</v>
      </c>
      <c r="C81" s="57"/>
      <c r="D81" s="57"/>
    </row>
    <row r="82" spans="1:4" ht="26.25">
      <c r="A82" s="12" t="s">
        <v>84</v>
      </c>
      <c r="B82" s="7">
        <v>590</v>
      </c>
      <c r="C82" s="57"/>
      <c r="D82" s="57"/>
    </row>
    <row r="83" spans="1:4" ht="52.5">
      <c r="A83" s="49" t="s">
        <v>136</v>
      </c>
      <c r="B83" s="50">
        <v>600</v>
      </c>
      <c r="C83" s="58">
        <v>2852135.5</v>
      </c>
      <c r="D83" s="58">
        <v>2660205.96</v>
      </c>
    </row>
    <row r="84" spans="1:4" ht="52.5">
      <c r="A84" s="43" t="s">
        <v>85</v>
      </c>
      <c r="B84" s="50">
        <v>601</v>
      </c>
      <c r="C84" s="58">
        <v>1442299.8</v>
      </c>
      <c r="D84" s="58">
        <v>1378424.86</v>
      </c>
    </row>
    <row r="85" spans="1:4" ht="26.25">
      <c r="A85" s="12" t="s">
        <v>86</v>
      </c>
      <c r="B85" s="7">
        <v>602</v>
      </c>
      <c r="C85" s="70">
        <v>1442299.8</v>
      </c>
      <c r="D85" s="70"/>
    </row>
    <row r="86" spans="1:4" ht="26.25">
      <c r="A86" s="12" t="s">
        <v>87</v>
      </c>
      <c r="B86" s="7">
        <v>610</v>
      </c>
      <c r="C86" s="70">
        <v>578992.1</v>
      </c>
      <c r="D86" s="70">
        <v>832514.8</v>
      </c>
    </row>
    <row r="87" spans="1:4" ht="26.25">
      <c r="A87" s="12" t="s">
        <v>88</v>
      </c>
      <c r="B87" s="7">
        <v>620</v>
      </c>
      <c r="C87" s="70"/>
      <c r="D87" s="70"/>
    </row>
    <row r="88" spans="1:4" ht="26.25">
      <c r="A88" s="12" t="s">
        <v>89</v>
      </c>
      <c r="B88" s="7">
        <v>630</v>
      </c>
      <c r="C88" s="71">
        <v>187990.2</v>
      </c>
      <c r="D88" s="71">
        <v>303835.9</v>
      </c>
    </row>
    <row r="89" spans="1:4" ht="12.75">
      <c r="A89" s="12" t="s">
        <v>90</v>
      </c>
      <c r="B89" s="7">
        <v>640</v>
      </c>
      <c r="C89" s="70"/>
      <c r="D89" s="70"/>
    </row>
    <row r="90" spans="1:4" ht="26.25">
      <c r="A90" s="12" t="s">
        <v>91</v>
      </c>
      <c r="B90" s="7">
        <v>650</v>
      </c>
      <c r="C90" s="70"/>
      <c r="D90" s="70"/>
    </row>
    <row r="91" spans="1:4" ht="26.25">
      <c r="A91" s="12" t="s">
        <v>91</v>
      </c>
      <c r="B91" s="7">
        <v>660</v>
      </c>
      <c r="C91" s="70"/>
      <c r="D91" s="70"/>
    </row>
    <row r="92" spans="1:4" ht="12.75">
      <c r="A92" s="12" t="s">
        <v>92</v>
      </c>
      <c r="B92" s="7">
        <v>670</v>
      </c>
      <c r="C92" s="70">
        <v>1000</v>
      </c>
      <c r="D92" s="70">
        <v>1000</v>
      </c>
    </row>
    <row r="93" spans="1:4" ht="26.25">
      <c r="A93" s="12" t="s">
        <v>93</v>
      </c>
      <c r="B93" s="7">
        <v>680</v>
      </c>
      <c r="C93" s="70">
        <v>478198.8</v>
      </c>
      <c r="D93" s="70"/>
    </row>
    <row r="94" spans="1:4" ht="12.75">
      <c r="A94" s="12" t="s">
        <v>94</v>
      </c>
      <c r="B94" s="7">
        <v>690</v>
      </c>
      <c r="C94" s="70">
        <v>25694.1</v>
      </c>
      <c r="D94" s="70">
        <v>35410.1</v>
      </c>
    </row>
    <row r="95" spans="1:4" ht="26.25">
      <c r="A95" s="12" t="s">
        <v>95</v>
      </c>
      <c r="B95" s="7">
        <v>700</v>
      </c>
      <c r="C95" s="70">
        <v>30641.1</v>
      </c>
      <c r="D95" s="70">
        <v>63668.96</v>
      </c>
    </row>
    <row r="96" spans="1:4" ht="12.75">
      <c r="A96" s="12" t="s">
        <v>96</v>
      </c>
      <c r="B96" s="7">
        <v>710</v>
      </c>
      <c r="C96" s="70"/>
      <c r="D96" s="70"/>
    </row>
    <row r="97" spans="1:4" ht="12.75">
      <c r="A97" s="12" t="s">
        <v>97</v>
      </c>
      <c r="B97" s="7">
        <v>720</v>
      </c>
      <c r="C97" s="70">
        <v>112220</v>
      </c>
      <c r="D97" s="70">
        <v>113312.5</v>
      </c>
    </row>
    <row r="98" spans="1:4" ht="26.25">
      <c r="A98" s="12" t="s">
        <v>98</v>
      </c>
      <c r="B98" s="7">
        <v>730</v>
      </c>
      <c r="C98" s="70"/>
      <c r="D98" s="70"/>
    </row>
    <row r="99" spans="1:4" ht="12.75">
      <c r="A99" s="12" t="s">
        <v>99</v>
      </c>
      <c r="B99" s="7">
        <v>740</v>
      </c>
      <c r="C99" s="70">
        <v>1409835.7</v>
      </c>
      <c r="D99" s="70">
        <v>1281781.1</v>
      </c>
    </row>
    <row r="100" spans="1:4" ht="26.25">
      <c r="A100" s="12" t="s">
        <v>100</v>
      </c>
      <c r="B100" s="7">
        <v>750</v>
      </c>
      <c r="C100" s="70"/>
      <c r="D100" s="70"/>
    </row>
    <row r="101" spans="1:4" ht="26.25">
      <c r="A101" s="12" t="s">
        <v>101</v>
      </c>
      <c r="B101" s="7">
        <v>760</v>
      </c>
      <c r="C101" s="70">
        <v>27563.5</v>
      </c>
      <c r="D101" s="70">
        <v>28682.6</v>
      </c>
    </row>
    <row r="102" spans="1:4" ht="12.75">
      <c r="A102" s="49" t="s">
        <v>102</v>
      </c>
      <c r="B102" s="50">
        <v>770</v>
      </c>
      <c r="C102" s="58">
        <v>2852135.5</v>
      </c>
      <c r="D102" s="58">
        <v>2660205.96</v>
      </c>
    </row>
    <row r="103" spans="1:4" ht="26.25">
      <c r="A103" s="49" t="s">
        <v>103</v>
      </c>
      <c r="B103" s="50">
        <v>780</v>
      </c>
      <c r="C103" s="58">
        <v>16866828.9</v>
      </c>
      <c r="D103" s="58">
        <v>17156253.36</v>
      </c>
    </row>
    <row r="104" spans="1:4" s="18" customFormat="1" ht="15">
      <c r="A104" s="16"/>
      <c r="B104" s="17"/>
      <c r="C104" s="62">
        <f>C103-C57</f>
        <v>0</v>
      </c>
      <c r="D104" s="62">
        <f>D103-D57</f>
        <v>0</v>
      </c>
    </row>
    <row r="105" spans="1:4" s="18" customFormat="1" ht="15">
      <c r="A105" s="16"/>
      <c r="B105" s="17"/>
      <c r="C105" s="63"/>
      <c r="D105" s="63"/>
    </row>
    <row r="106" spans="1:4" ht="12.75">
      <c r="A106" s="19"/>
      <c r="B106" s="20"/>
      <c r="C106" s="63"/>
      <c r="D106" s="63"/>
    </row>
  </sheetData>
  <sheetProtection/>
  <mergeCells count="7">
    <mergeCell ref="A8:D8"/>
    <mergeCell ref="A29:D29"/>
    <mergeCell ref="A60:D60"/>
    <mergeCell ref="A69:D69"/>
    <mergeCell ref="A2:D2"/>
    <mergeCell ref="A3:D3"/>
    <mergeCell ref="A4:D4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7">
      <selection activeCell="E33" sqref="E33"/>
    </sheetView>
  </sheetViews>
  <sheetFormatPr defaultColWidth="9.140625" defaultRowHeight="15"/>
  <cols>
    <col min="1" max="1" width="56.7109375" style="21" customWidth="1"/>
    <col min="2" max="2" width="6.8515625" style="22" customWidth="1"/>
    <col min="3" max="3" width="15.57421875" style="68" bestFit="1" customWidth="1"/>
    <col min="4" max="16384" width="9.140625" style="22" customWidth="1"/>
  </cols>
  <sheetData>
    <row r="3" spans="1:3" ht="15">
      <c r="A3" s="123" t="s">
        <v>131</v>
      </c>
      <c r="B3" s="123"/>
      <c r="C3" s="123"/>
    </row>
    <row r="4" spans="1:3" ht="15">
      <c r="A4" s="124" t="str">
        <f>'Форма №1'!A3</f>
        <v>АО "Эски жува дехкон бозори"              201837960</v>
      </c>
      <c r="B4" s="124"/>
      <c r="C4" s="124"/>
    </row>
    <row r="5" spans="1:3" ht="13.5">
      <c r="A5" s="125" t="str">
        <f>'Форма №1'!A4</f>
        <v>за  6 месяцев 2018 г. </v>
      </c>
      <c r="B5" s="125"/>
      <c r="C5" s="125"/>
    </row>
    <row r="7" spans="1:3" ht="12.75">
      <c r="A7" s="120" t="s">
        <v>104</v>
      </c>
      <c r="B7" s="122" t="s">
        <v>105</v>
      </c>
      <c r="C7" s="55" t="s">
        <v>180</v>
      </c>
    </row>
    <row r="8" spans="1:3" ht="12.75">
      <c r="A8" s="121"/>
      <c r="B8" s="122"/>
      <c r="C8" s="65" t="s">
        <v>151</v>
      </c>
    </row>
    <row r="9" spans="1:3" ht="12.75">
      <c r="A9" s="23">
        <v>1</v>
      </c>
      <c r="B9" s="23">
        <v>2</v>
      </c>
      <c r="C9" s="69"/>
    </row>
    <row r="10" spans="1:3" ht="12.75">
      <c r="A10" s="24" t="s">
        <v>106</v>
      </c>
      <c r="B10" s="25">
        <v>10</v>
      </c>
      <c r="C10" s="66">
        <v>4478613.6</v>
      </c>
    </row>
    <row r="11" spans="1:3" ht="12.75">
      <c r="A11" s="24" t="s">
        <v>107</v>
      </c>
      <c r="B11" s="25">
        <v>20</v>
      </c>
      <c r="C11" s="66">
        <v>129472.9</v>
      </c>
    </row>
    <row r="12" spans="1:3" ht="20.25">
      <c r="A12" s="51" t="s">
        <v>108</v>
      </c>
      <c r="B12" s="52">
        <v>30</v>
      </c>
      <c r="C12" s="58">
        <v>4349140.7</v>
      </c>
    </row>
    <row r="13" spans="1:3" ht="12.75">
      <c r="A13" s="51" t="s">
        <v>138</v>
      </c>
      <c r="B13" s="64">
        <v>40</v>
      </c>
      <c r="C13" s="58">
        <v>2443544.9</v>
      </c>
    </row>
    <row r="14" spans="1:3" ht="12.75">
      <c r="A14" s="24" t="s">
        <v>120</v>
      </c>
      <c r="B14" s="26">
        <v>50</v>
      </c>
      <c r="C14" s="67"/>
    </row>
    <row r="15" spans="1:3" ht="12.75">
      <c r="A15" s="24" t="s">
        <v>121</v>
      </c>
      <c r="B15" s="25">
        <v>60</v>
      </c>
      <c r="C15" s="67">
        <v>2443544.9</v>
      </c>
    </row>
    <row r="16" spans="1:3" ht="12.75">
      <c r="A16" s="24" t="s">
        <v>122</v>
      </c>
      <c r="B16" s="25">
        <v>70</v>
      </c>
      <c r="C16" s="67"/>
    </row>
    <row r="17" spans="1:3" ht="20.25">
      <c r="A17" s="24" t="s">
        <v>139</v>
      </c>
      <c r="B17" s="25">
        <v>80</v>
      </c>
      <c r="C17" s="66"/>
    </row>
    <row r="18" spans="1:3" ht="12.75">
      <c r="A18" s="24" t="s">
        <v>109</v>
      </c>
      <c r="B18" s="25">
        <v>90</v>
      </c>
      <c r="C18" s="67">
        <v>400144.4</v>
      </c>
    </row>
    <row r="19" spans="1:3" ht="12.75">
      <c r="A19" s="51" t="s">
        <v>110</v>
      </c>
      <c r="B19" s="53">
        <v>100</v>
      </c>
      <c r="C19" s="58">
        <v>2305740.2</v>
      </c>
    </row>
    <row r="20" spans="1:3" ht="20.25">
      <c r="A20" s="51" t="s">
        <v>140</v>
      </c>
      <c r="B20" s="53">
        <v>110</v>
      </c>
      <c r="C20" s="58"/>
    </row>
    <row r="21" spans="1:3" ht="12.75">
      <c r="A21" s="24" t="s">
        <v>141</v>
      </c>
      <c r="B21" s="27">
        <v>120</v>
      </c>
      <c r="C21" s="67"/>
    </row>
    <row r="22" spans="1:3" ht="12.75">
      <c r="A22" s="24" t="s">
        <v>142</v>
      </c>
      <c r="B22" s="27">
        <v>130</v>
      </c>
      <c r="C22" s="67"/>
    </row>
    <row r="23" spans="1:3" ht="12.75">
      <c r="A23" s="24" t="s">
        <v>143</v>
      </c>
      <c r="B23" s="27">
        <v>140</v>
      </c>
      <c r="C23" s="67"/>
    </row>
    <row r="24" spans="1:3" ht="12.75">
      <c r="A24" s="28" t="s">
        <v>144</v>
      </c>
      <c r="B24" s="27">
        <v>150</v>
      </c>
      <c r="C24" s="67"/>
    </row>
    <row r="25" spans="1:3" ht="12.75">
      <c r="A25" s="24" t="s">
        <v>145</v>
      </c>
      <c r="B25" s="27">
        <v>160</v>
      </c>
      <c r="C25" s="67"/>
    </row>
    <row r="26" spans="1:3" ht="20.25">
      <c r="A26" s="51" t="s">
        <v>146</v>
      </c>
      <c r="B26" s="53">
        <v>170</v>
      </c>
      <c r="C26" s="58"/>
    </row>
    <row r="27" spans="1:3" ht="12.75">
      <c r="A27" s="28" t="s">
        <v>111</v>
      </c>
      <c r="B27" s="27">
        <v>180</v>
      </c>
      <c r="C27" s="67"/>
    </row>
    <row r="28" spans="1:3" ht="12.75">
      <c r="A28" s="24" t="s">
        <v>147</v>
      </c>
      <c r="B28" s="27">
        <v>190</v>
      </c>
      <c r="C28" s="66"/>
    </row>
    <row r="29" spans="1:3" ht="12.75">
      <c r="A29" s="28" t="s">
        <v>112</v>
      </c>
      <c r="B29" s="27">
        <v>200</v>
      </c>
      <c r="C29" s="67"/>
    </row>
    <row r="30" spans="1:3" ht="12.75">
      <c r="A30" s="24" t="s">
        <v>148</v>
      </c>
      <c r="B30" s="27">
        <v>210</v>
      </c>
      <c r="C30" s="67"/>
    </row>
    <row r="31" spans="1:3" ht="12.75">
      <c r="A31" s="51" t="s">
        <v>113</v>
      </c>
      <c r="B31" s="53">
        <v>220</v>
      </c>
      <c r="C31" s="58">
        <v>2305740.2</v>
      </c>
    </row>
    <row r="32" spans="1:3" ht="12.75">
      <c r="A32" s="24" t="s">
        <v>114</v>
      </c>
      <c r="B32" s="27">
        <v>230</v>
      </c>
      <c r="C32" s="67"/>
    </row>
    <row r="33" spans="1:3" ht="12.75">
      <c r="A33" s="51" t="s">
        <v>115</v>
      </c>
      <c r="B33" s="53">
        <v>240</v>
      </c>
      <c r="C33" s="58">
        <v>2305740.2</v>
      </c>
    </row>
    <row r="34" spans="1:3" ht="12.75">
      <c r="A34" s="24" t="s">
        <v>149</v>
      </c>
      <c r="B34" s="27">
        <v>250</v>
      </c>
      <c r="C34" s="67"/>
    </row>
    <row r="35" spans="1:3" ht="12.75">
      <c r="A35" s="24" t="s">
        <v>116</v>
      </c>
      <c r="B35" s="27">
        <v>260</v>
      </c>
      <c r="C35" s="67">
        <v>2298654</v>
      </c>
    </row>
    <row r="36" spans="1:3" ht="12.75">
      <c r="A36" s="51" t="s">
        <v>117</v>
      </c>
      <c r="B36" s="53">
        <v>270</v>
      </c>
      <c r="C36" s="58">
        <v>7086.2</v>
      </c>
    </row>
  </sheetData>
  <sheetProtection/>
  <mergeCells count="5">
    <mergeCell ref="A7:A8"/>
    <mergeCell ref="B7:B8"/>
    <mergeCell ref="A3:C3"/>
    <mergeCell ref="A4:C4"/>
    <mergeCell ref="A5:C5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view="pageBreakPreview" zoomScale="82" zoomScaleSheetLayoutView="82" zoomScalePageLayoutView="0" workbookViewId="0" topLeftCell="A1">
      <selection activeCell="A1" sqref="A1:H23"/>
    </sheetView>
  </sheetViews>
  <sheetFormatPr defaultColWidth="9.140625" defaultRowHeight="15"/>
  <cols>
    <col min="1" max="1" width="3.140625" style="1" bestFit="1" customWidth="1"/>
    <col min="2" max="2" width="28.00390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5.7109375" style="1" bestFit="1" customWidth="1"/>
    <col min="7" max="7" width="10.421875" style="1" customWidth="1"/>
    <col min="8" max="8" width="14.42187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1" spans="1:8" ht="13.5">
      <c r="A1" s="90"/>
      <c r="B1" s="90"/>
      <c r="C1" s="91"/>
      <c r="D1" s="90"/>
      <c r="E1" s="90"/>
      <c r="F1" s="90"/>
      <c r="G1" s="90"/>
      <c r="H1" s="90"/>
    </row>
    <row r="2" spans="1:8" ht="14.25" customHeight="1">
      <c r="A2" s="126" t="s">
        <v>132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126" t="s">
        <v>134</v>
      </c>
      <c r="B3" s="126"/>
      <c r="C3" s="126"/>
      <c r="D3" s="126"/>
      <c r="E3" s="126"/>
      <c r="F3" s="126"/>
      <c r="G3" s="126"/>
      <c r="H3" s="126"/>
    </row>
    <row r="4" spans="1:8" ht="20.25" customHeight="1">
      <c r="A4" s="128" t="str">
        <f>'Форма №1'!A3</f>
        <v>АО "Эски жува дехкон бозори"              201837960</v>
      </c>
      <c r="B4" s="128"/>
      <c r="C4" s="128"/>
      <c r="D4" s="128"/>
      <c r="E4" s="128"/>
      <c r="F4" s="128"/>
      <c r="G4" s="128"/>
      <c r="H4" s="128"/>
    </row>
    <row r="5" spans="1:8" ht="20.25" customHeight="1">
      <c r="A5" s="126" t="str">
        <f>'Форма №1'!A4</f>
        <v>за  6 месяцев 2018 г. </v>
      </c>
      <c r="B5" s="126"/>
      <c r="C5" s="126"/>
      <c r="D5" s="126"/>
      <c r="E5" s="126"/>
      <c r="F5" s="126"/>
      <c r="G5" s="126"/>
      <c r="H5" s="126"/>
    </row>
    <row r="6" spans="1:8" ht="13.5">
      <c r="A6" s="90"/>
      <c r="B6" s="90"/>
      <c r="C6" s="91"/>
      <c r="D6" s="90"/>
      <c r="E6" s="90"/>
      <c r="F6" s="92" t="s">
        <v>150</v>
      </c>
      <c r="G6" s="93">
        <v>301266689</v>
      </c>
      <c r="H6" s="90"/>
    </row>
    <row r="7" spans="1:8" ht="30" customHeight="1">
      <c r="A7" s="94" t="s">
        <v>9</v>
      </c>
      <c r="B7" s="94" t="s">
        <v>0</v>
      </c>
      <c r="C7" s="95" t="s">
        <v>8</v>
      </c>
      <c r="D7" s="96" t="s">
        <v>1</v>
      </c>
      <c r="E7" s="96" t="s">
        <v>10</v>
      </c>
      <c r="F7" s="96" t="s">
        <v>128</v>
      </c>
      <c r="G7" s="96" t="s">
        <v>129</v>
      </c>
      <c r="H7" s="96" t="s">
        <v>130</v>
      </c>
    </row>
    <row r="8" spans="1:8" ht="30" customHeight="1">
      <c r="A8" s="97">
        <v>1</v>
      </c>
      <c r="B8" s="98" t="s">
        <v>173</v>
      </c>
      <c r="C8" s="95"/>
      <c r="D8" s="96"/>
      <c r="E8" s="96"/>
      <c r="F8" s="96"/>
      <c r="G8" s="96"/>
      <c r="H8" s="96"/>
    </row>
    <row r="9" spans="1:8" ht="30" customHeight="1">
      <c r="A9" s="97">
        <f aca="true" t="shared" si="0" ref="A9:A14">A8+1</f>
        <v>2</v>
      </c>
      <c r="B9" s="98" t="s">
        <v>174</v>
      </c>
      <c r="C9" s="95"/>
      <c r="D9" s="96"/>
      <c r="E9" s="96"/>
      <c r="F9" s="96"/>
      <c r="G9" s="96"/>
      <c r="H9" s="96"/>
    </row>
    <row r="10" spans="1:8" ht="30" customHeight="1">
      <c r="A10" s="97">
        <f t="shared" si="0"/>
        <v>3</v>
      </c>
      <c r="B10" s="98" t="s">
        <v>175</v>
      </c>
      <c r="C10" s="95"/>
      <c r="D10" s="96"/>
      <c r="E10" s="96"/>
      <c r="F10" s="96"/>
      <c r="G10" s="96"/>
      <c r="H10" s="96"/>
    </row>
    <row r="11" spans="1:8" ht="30" customHeight="1">
      <c r="A11" s="97">
        <f t="shared" si="0"/>
        <v>4</v>
      </c>
      <c r="B11" s="98" t="s">
        <v>176</v>
      </c>
      <c r="C11" s="95"/>
      <c r="D11" s="96"/>
      <c r="E11" s="96"/>
      <c r="F11" s="96"/>
      <c r="G11" s="96"/>
      <c r="H11" s="96"/>
    </row>
    <row r="12" spans="1:8" ht="30" customHeight="1">
      <c r="A12" s="97">
        <f t="shared" si="0"/>
        <v>5</v>
      </c>
      <c r="B12" s="98" t="s">
        <v>177</v>
      </c>
      <c r="C12" s="95"/>
      <c r="D12" s="96"/>
      <c r="E12" s="96"/>
      <c r="F12" s="96"/>
      <c r="G12" s="96"/>
      <c r="H12" s="96"/>
    </row>
    <row r="13" spans="1:10" ht="16.5" thickBot="1">
      <c r="A13" s="97">
        <f t="shared" si="0"/>
        <v>6</v>
      </c>
      <c r="B13" s="99" t="s">
        <v>2</v>
      </c>
      <c r="C13" s="100" t="s">
        <v>123</v>
      </c>
      <c r="D13" s="101">
        <v>0.17</v>
      </c>
      <c r="E13" s="102">
        <v>0.33</v>
      </c>
      <c r="F13" s="103">
        <f>'Форма № 2'!C33/(('Форма №1'!C57+'Форма №1'!D57)/2)</f>
        <v>0.1355397598830013</v>
      </c>
      <c r="G13" s="104">
        <f>IF(E13&gt;0,F13/E13*100,0)</f>
        <v>41.07265451000039</v>
      </c>
      <c r="H13" s="104">
        <f aca="true" t="shared" si="1" ref="H13:H19">G13*D13/100</f>
        <v>0.06982351266700067</v>
      </c>
      <c r="I13" s="30"/>
      <c r="J13" s="1" t="s">
        <v>137</v>
      </c>
    </row>
    <row r="14" spans="1:13" ht="15.75">
      <c r="A14" s="105">
        <f t="shared" si="0"/>
        <v>7</v>
      </c>
      <c r="B14" s="99" t="s">
        <v>3</v>
      </c>
      <c r="C14" s="100" t="s">
        <v>124</v>
      </c>
      <c r="D14" s="101">
        <v>0.17</v>
      </c>
      <c r="E14" s="102">
        <v>0.33</v>
      </c>
      <c r="F14" s="103">
        <f>'Форма №1'!D49/'Форма №1'!D83</f>
        <v>3.383196690529932E-06</v>
      </c>
      <c r="G14" s="104">
        <f>IF(E14&gt;0,F14/E14*100,0)</f>
        <v>0.0010252111183424036</v>
      </c>
      <c r="H14" s="104">
        <f t="shared" si="1"/>
        <v>1.7428589011820862E-06</v>
      </c>
      <c r="I14" s="30"/>
      <c r="J14" s="36">
        <v>42370</v>
      </c>
      <c r="K14" s="38">
        <v>42370</v>
      </c>
      <c r="L14" s="36">
        <v>42370</v>
      </c>
      <c r="M14" s="36">
        <v>42370</v>
      </c>
    </row>
    <row r="15" spans="1:13" ht="15.75">
      <c r="A15" s="105">
        <f aca="true" t="shared" si="2" ref="A15:A20">A14+1</f>
        <v>8</v>
      </c>
      <c r="B15" s="99" t="s">
        <v>4</v>
      </c>
      <c r="C15" s="100" t="s">
        <v>125</v>
      </c>
      <c r="D15" s="101">
        <v>0.17</v>
      </c>
      <c r="E15" s="102">
        <v>3</v>
      </c>
      <c r="F15" s="103">
        <f>'Форма №1'!D68/('Форма №1'!D102-'Форма №1'!D70)</f>
        <v>5.44921995438278</v>
      </c>
      <c r="G15" s="104">
        <f>IF(E15&gt;0,F15/E15*100,0)</f>
        <v>181.64066514609266</v>
      </c>
      <c r="H15" s="104">
        <f t="shared" si="1"/>
        <v>0.30878913074835757</v>
      </c>
      <c r="I15" s="30"/>
      <c r="J15" s="37">
        <v>42461</v>
      </c>
      <c r="K15" s="39">
        <v>42552</v>
      </c>
      <c r="L15" s="37">
        <v>42644</v>
      </c>
      <c r="M15" s="37">
        <v>42736</v>
      </c>
    </row>
    <row r="16" spans="1:13" s="35" customFormat="1" ht="16.5" thickBot="1">
      <c r="A16" s="105">
        <f t="shared" si="2"/>
        <v>9</v>
      </c>
      <c r="B16" s="106" t="s">
        <v>5</v>
      </c>
      <c r="C16" s="107"/>
      <c r="D16" s="101">
        <v>0.16</v>
      </c>
      <c r="E16" s="102">
        <v>60</v>
      </c>
      <c r="F16" s="103">
        <f>181/('Форма № 2'!C10/(('Форма №1'!C84+'Форма №1'!D84)/2))</f>
        <v>56.99879572776719</v>
      </c>
      <c r="G16" s="104">
        <f>IF(E16&gt;0,E16/F16*100,0)</f>
        <v>105.26538189783325</v>
      </c>
      <c r="H16" s="104">
        <f t="shared" si="1"/>
        <v>0.1684246110365332</v>
      </c>
      <c r="I16" s="34"/>
      <c r="J16" s="40">
        <f>J15-J14</f>
        <v>91</v>
      </c>
      <c r="K16" s="41">
        <f>K15-K14</f>
        <v>182</v>
      </c>
      <c r="L16" s="40">
        <f>L15-L14</f>
        <v>274</v>
      </c>
      <c r="M16" s="40">
        <f>M15-M14</f>
        <v>366</v>
      </c>
    </row>
    <row r="17" spans="1:9" s="35" customFormat="1" ht="16.5" thickBot="1">
      <c r="A17" s="105">
        <f t="shared" si="2"/>
        <v>10</v>
      </c>
      <c r="B17" s="106" t="s">
        <v>6</v>
      </c>
      <c r="C17" s="107"/>
      <c r="D17" s="101">
        <v>0.16</v>
      </c>
      <c r="E17" s="102">
        <v>60</v>
      </c>
      <c r="F17" s="103">
        <f>181/('Форма № 2'!C10/(('Форма №1'!C37+'Форма №1'!D37)/2))</f>
        <v>45.914036328117255</v>
      </c>
      <c r="G17" s="104">
        <f>IF(E17&gt;0,E17/F17*100,0)</f>
        <v>130.67899230470545</v>
      </c>
      <c r="H17" s="104">
        <f t="shared" si="1"/>
        <v>0.20908638768752874</v>
      </c>
      <c r="I17" s="34"/>
    </row>
    <row r="18" spans="1:13" ht="15.75">
      <c r="A18" s="105">
        <f>A17+1</f>
        <v>11</v>
      </c>
      <c r="B18" s="99" t="s">
        <v>7</v>
      </c>
      <c r="C18" s="107" t="s">
        <v>127</v>
      </c>
      <c r="D18" s="101">
        <v>0.17</v>
      </c>
      <c r="E18" s="102">
        <v>1.99</v>
      </c>
      <c r="F18" s="103">
        <f>'Форма №1'!D56/('Форма №1'!D102-'Форма №1'!D70)</f>
        <v>1.9227443802885096</v>
      </c>
      <c r="G18" s="104">
        <f>IF(E18&gt;0,F18/E18*100,0)</f>
        <v>96.62032061751304</v>
      </c>
      <c r="H18" s="104">
        <f t="shared" si="1"/>
        <v>0.1642545450497722</v>
      </c>
      <c r="I18" s="30"/>
      <c r="J18" s="36">
        <v>42736</v>
      </c>
      <c r="K18" s="36">
        <v>42736</v>
      </c>
      <c r="L18" s="36">
        <v>42736</v>
      </c>
      <c r="M18" s="36">
        <v>42736</v>
      </c>
    </row>
    <row r="19" spans="1:13" ht="15.75">
      <c r="A19" s="105">
        <f t="shared" si="2"/>
        <v>12</v>
      </c>
      <c r="B19" s="99" t="s">
        <v>126</v>
      </c>
      <c r="C19" s="107"/>
      <c r="D19" s="101"/>
      <c r="E19" s="102"/>
      <c r="F19" s="103"/>
      <c r="G19" s="104">
        <f>IF(E19&gt;0,F19/E19*100,0)</f>
        <v>0</v>
      </c>
      <c r="H19" s="104">
        <f t="shared" si="1"/>
        <v>0</v>
      </c>
      <c r="I19" s="30"/>
      <c r="J19" s="37">
        <v>42826</v>
      </c>
      <c r="K19" s="39">
        <v>42917</v>
      </c>
      <c r="L19" s="37">
        <v>43009</v>
      </c>
      <c r="M19" s="37">
        <v>43101</v>
      </c>
    </row>
    <row r="20" spans="1:13" ht="21" customHeight="1" thickBot="1">
      <c r="A20" s="105">
        <f t="shared" si="2"/>
        <v>13</v>
      </c>
      <c r="B20" s="108" t="s">
        <v>118</v>
      </c>
      <c r="C20" s="109"/>
      <c r="D20" s="101"/>
      <c r="E20" s="102"/>
      <c r="F20" s="103"/>
      <c r="G20" s="104">
        <f>IF(E20&gt;0,F20/E20*100,0)</f>
        <v>0</v>
      </c>
      <c r="H20" s="104"/>
      <c r="I20" s="30"/>
      <c r="J20" s="40">
        <f>J19-J18</f>
        <v>90</v>
      </c>
      <c r="K20" s="41">
        <f>K19-K18</f>
        <v>181</v>
      </c>
      <c r="L20" s="40">
        <f>L19-L18</f>
        <v>273</v>
      </c>
      <c r="M20" s="40">
        <f>M19-M18</f>
        <v>365</v>
      </c>
    </row>
    <row r="21" spans="1:8" ht="15.75">
      <c r="A21" s="133" t="s">
        <v>119</v>
      </c>
      <c r="B21" s="133"/>
      <c r="C21" s="107"/>
      <c r="D21" s="110">
        <f>SUM(D8:D20)</f>
        <v>1</v>
      </c>
      <c r="E21" s="110"/>
      <c r="F21" s="111"/>
      <c r="G21" s="112"/>
      <c r="H21" s="113">
        <f>SUM(H8:H20)</f>
        <v>0.9203799300480936</v>
      </c>
    </row>
    <row r="22" spans="1:8" ht="13.5">
      <c r="A22" s="90"/>
      <c r="B22" s="90"/>
      <c r="C22" s="91"/>
      <c r="D22" s="90"/>
      <c r="E22" s="90"/>
      <c r="F22" s="90"/>
      <c r="G22" s="90"/>
      <c r="H22" s="90"/>
    </row>
    <row r="23" spans="1:8" ht="29.25" customHeight="1">
      <c r="A23" s="127" t="s">
        <v>11</v>
      </c>
      <c r="B23" s="127"/>
      <c r="C23" s="127"/>
      <c r="D23" s="127"/>
      <c r="E23" s="127"/>
      <c r="F23" s="127"/>
      <c r="G23" s="127"/>
      <c r="H23" s="127"/>
    </row>
    <row r="26" spans="1:9" ht="18">
      <c r="A26" s="131" t="s">
        <v>152</v>
      </c>
      <c r="B26" s="131"/>
      <c r="C26" s="131"/>
      <c r="D26" s="131"/>
      <c r="E26" s="131"/>
      <c r="F26" s="131"/>
      <c r="G26" s="131"/>
      <c r="H26" s="131"/>
      <c r="I26" s="88"/>
    </row>
    <row r="27" spans="1:9" ht="17.25">
      <c r="A27" s="132" t="s">
        <v>153</v>
      </c>
      <c r="B27" s="132"/>
      <c r="C27" s="132"/>
      <c r="D27" s="132"/>
      <c r="E27" s="132"/>
      <c r="F27" s="132"/>
      <c r="G27" s="132"/>
      <c r="H27" s="132"/>
      <c r="I27" s="89"/>
    </row>
    <row r="29" spans="1:8" ht="48">
      <c r="A29" s="32" t="s">
        <v>9</v>
      </c>
      <c r="B29" s="32" t="s">
        <v>0</v>
      </c>
      <c r="C29" s="33" t="s">
        <v>8</v>
      </c>
      <c r="D29" s="29" t="s">
        <v>1</v>
      </c>
      <c r="E29" s="29" t="s">
        <v>10</v>
      </c>
      <c r="F29" s="29" t="s">
        <v>128</v>
      </c>
      <c r="G29" s="29" t="s">
        <v>129</v>
      </c>
      <c r="H29" s="29" t="s">
        <v>130</v>
      </c>
    </row>
    <row r="30" spans="1:8" ht="28.5">
      <c r="A30" s="72">
        <v>1</v>
      </c>
      <c r="B30" s="73" t="s">
        <v>154</v>
      </c>
      <c r="C30" s="74" t="s">
        <v>155</v>
      </c>
      <c r="D30" s="75">
        <v>5</v>
      </c>
      <c r="E30" s="76">
        <v>0.5</v>
      </c>
      <c r="F30" s="75">
        <f>'Форма №1'!D11/'Форма №1'!D10</f>
        <v>0.1379322683849513</v>
      </c>
      <c r="G30" s="76">
        <f>E30/F30</f>
        <v>3.624967571798095</v>
      </c>
      <c r="H30" s="75">
        <f>G30*D30</f>
        <v>18.124837858990475</v>
      </c>
    </row>
    <row r="31" spans="1:8" ht="30.75">
      <c r="A31" s="77">
        <f>A30+1</f>
        <v>2</v>
      </c>
      <c r="B31" s="78" t="s">
        <v>156</v>
      </c>
      <c r="C31" s="79"/>
      <c r="D31" s="80"/>
      <c r="E31" s="81"/>
      <c r="F31" s="80"/>
      <c r="G31" s="81" t="e">
        <f>F31/E31</f>
        <v>#DIV/0!</v>
      </c>
      <c r="H31" s="80" t="e">
        <f>D31*G31</f>
        <v>#DIV/0!</v>
      </c>
    </row>
    <row r="32" spans="1:8" ht="15">
      <c r="A32" s="77">
        <f aca="true" t="shared" si="3" ref="A32:A42">A31+1</f>
        <v>3</v>
      </c>
      <c r="B32" s="78" t="s">
        <v>157</v>
      </c>
      <c r="C32" s="79"/>
      <c r="D32" s="80"/>
      <c r="E32" s="81"/>
      <c r="F32" s="80"/>
      <c r="G32" s="81" t="e">
        <f>F32/E32</f>
        <v>#DIV/0!</v>
      </c>
      <c r="H32" s="80" t="e">
        <f>D32*G32</f>
        <v>#DIV/0!</v>
      </c>
    </row>
    <row r="33" spans="1:8" ht="15">
      <c r="A33" s="77">
        <f t="shared" si="3"/>
        <v>4</v>
      </c>
      <c r="B33" s="78" t="s">
        <v>158</v>
      </c>
      <c r="C33" s="79"/>
      <c r="D33" s="80"/>
      <c r="E33" s="81"/>
      <c r="F33" s="80">
        <f>'Форма № 2'!C10/(('Форма №1'!C12+'Форма №1'!D12)/2)</f>
        <v>0.3768584996347401</v>
      </c>
      <c r="G33" s="81" t="e">
        <f>F33/E33</f>
        <v>#DIV/0!</v>
      </c>
      <c r="H33" s="80" t="e">
        <f>D33*G33</f>
        <v>#DIV/0!</v>
      </c>
    </row>
    <row r="34" spans="1:8" ht="62.25">
      <c r="A34" s="77">
        <f t="shared" si="3"/>
        <v>5</v>
      </c>
      <c r="B34" s="78" t="s">
        <v>159</v>
      </c>
      <c r="C34" s="82" t="s">
        <v>160</v>
      </c>
      <c r="D34" s="80"/>
      <c r="E34" s="81"/>
      <c r="F34" s="80"/>
      <c r="G34" s="81" t="e">
        <f>F34/E34</f>
        <v>#DIV/0!</v>
      </c>
      <c r="H34" s="80" t="e">
        <f>D34*G34</f>
        <v>#DIV/0!</v>
      </c>
    </row>
    <row r="35" spans="1:8" ht="62.25">
      <c r="A35" s="72">
        <f t="shared" si="3"/>
        <v>6</v>
      </c>
      <c r="B35" s="83" t="s">
        <v>161</v>
      </c>
      <c r="C35" s="84"/>
      <c r="D35" s="75"/>
      <c r="E35" s="76"/>
      <c r="F35" s="75"/>
      <c r="G35" s="76" t="e">
        <f>E35/F35</f>
        <v>#DIV/0!</v>
      </c>
      <c r="H35" s="75" t="e">
        <f>G35*D35</f>
        <v>#DIV/0!</v>
      </c>
    </row>
    <row r="36" spans="1:8" ht="46.5">
      <c r="A36" s="77">
        <f t="shared" si="3"/>
        <v>7</v>
      </c>
      <c r="B36" s="78" t="s">
        <v>162</v>
      </c>
      <c r="C36" s="82" t="s">
        <v>163</v>
      </c>
      <c r="D36" s="80"/>
      <c r="E36" s="81"/>
      <c r="F36" s="80"/>
      <c r="G36" s="81" t="e">
        <f>F36/E36</f>
        <v>#DIV/0!</v>
      </c>
      <c r="H36" s="80" t="e">
        <f>D36*G36</f>
        <v>#DIV/0!</v>
      </c>
    </row>
    <row r="37" spans="1:8" ht="62.25">
      <c r="A37" s="77">
        <f t="shared" si="3"/>
        <v>8</v>
      </c>
      <c r="B37" s="78" t="s">
        <v>164</v>
      </c>
      <c r="C37" s="79"/>
      <c r="D37" s="80"/>
      <c r="E37" s="81"/>
      <c r="F37" s="80"/>
      <c r="G37" s="81" t="e">
        <f>F37/E37</f>
        <v>#DIV/0!</v>
      </c>
      <c r="H37" s="80" t="e">
        <f>D37*G37</f>
        <v>#DIV/0!</v>
      </c>
    </row>
    <row r="38" spans="1:8" ht="46.5">
      <c r="A38" s="77">
        <f t="shared" si="3"/>
        <v>9</v>
      </c>
      <c r="B38" s="78" t="s">
        <v>165</v>
      </c>
      <c r="C38" s="79"/>
      <c r="D38" s="80"/>
      <c r="E38" s="81"/>
      <c r="F38" s="80"/>
      <c r="G38" s="81" t="e">
        <f>F38/E38</f>
        <v>#DIV/0!</v>
      </c>
      <c r="H38" s="80" t="e">
        <f>D38*G38</f>
        <v>#DIV/0!</v>
      </c>
    </row>
    <row r="39" spans="1:8" ht="30.75">
      <c r="A39" s="72">
        <f t="shared" si="3"/>
        <v>10</v>
      </c>
      <c r="B39" s="83" t="s">
        <v>166</v>
      </c>
      <c r="C39" s="74" t="s">
        <v>167</v>
      </c>
      <c r="D39" s="75"/>
      <c r="E39" s="76"/>
      <c r="F39" s="75"/>
      <c r="G39" s="76" t="e">
        <f>E39/F39</f>
        <v>#DIV/0!</v>
      </c>
      <c r="H39" s="75" t="e">
        <f>G39*D39</f>
        <v>#DIV/0!</v>
      </c>
    </row>
    <row r="40" spans="1:8" ht="62.25">
      <c r="A40" s="77">
        <f t="shared" si="3"/>
        <v>11</v>
      </c>
      <c r="B40" s="78" t="s">
        <v>168</v>
      </c>
      <c r="C40" s="79"/>
      <c r="D40" s="80"/>
      <c r="E40" s="81"/>
      <c r="F40" s="80"/>
      <c r="G40" s="81" t="e">
        <f>F40/E40</f>
        <v>#DIV/0!</v>
      </c>
      <c r="H40" s="80" t="e">
        <f>D40*G40</f>
        <v>#DIV/0!</v>
      </c>
    </row>
    <row r="41" spans="1:8" ht="78">
      <c r="A41" s="77">
        <f t="shared" si="3"/>
        <v>12</v>
      </c>
      <c r="B41" s="78" t="s">
        <v>169</v>
      </c>
      <c r="C41" s="79"/>
      <c r="D41" s="80"/>
      <c r="E41" s="81"/>
      <c r="F41" s="80"/>
      <c r="G41" s="81" t="e">
        <f>F41/E41</f>
        <v>#DIV/0!</v>
      </c>
      <c r="H41" s="80" t="e">
        <f>D41*G41</f>
        <v>#DIV/0!</v>
      </c>
    </row>
    <row r="42" spans="1:8" ht="46.5">
      <c r="A42" s="77">
        <f t="shared" si="3"/>
        <v>13</v>
      </c>
      <c r="B42" s="78" t="s">
        <v>170</v>
      </c>
      <c r="C42" s="79"/>
      <c r="D42" s="80"/>
      <c r="E42" s="81"/>
      <c r="F42" s="80"/>
      <c r="G42" s="81" t="e">
        <f>F42/E42</f>
        <v>#DIV/0!</v>
      </c>
      <c r="H42" s="80" t="e">
        <f>D42*G42</f>
        <v>#DIV/0!</v>
      </c>
    </row>
    <row r="43" spans="1:8" ht="14.25">
      <c r="A43" s="129" t="s">
        <v>171</v>
      </c>
      <c r="B43" s="129"/>
      <c r="C43" s="85"/>
      <c r="D43" s="86">
        <f>SUM(D30:D42)</f>
        <v>5</v>
      </c>
      <c r="E43" s="87"/>
      <c r="F43" s="86">
        <f>SUM(F30:F42)</f>
        <v>0.5147907680196914</v>
      </c>
      <c r="G43" s="87"/>
      <c r="H43" s="86" t="e">
        <f>SUM(H30:H42)</f>
        <v>#DIV/0!</v>
      </c>
    </row>
    <row r="45" spans="2:8" ht="36">
      <c r="B45" s="130" t="s">
        <v>172</v>
      </c>
      <c r="C45" s="130"/>
      <c r="H45" s="1" t="e">
        <f>(H21+H43)/2</f>
        <v>#DIV/0!</v>
      </c>
    </row>
  </sheetData>
  <sheetProtection/>
  <mergeCells count="10">
    <mergeCell ref="A2:H2"/>
    <mergeCell ref="A23:H23"/>
    <mergeCell ref="A4:H4"/>
    <mergeCell ref="A5:H5"/>
    <mergeCell ref="A43:B43"/>
    <mergeCell ref="B45:C45"/>
    <mergeCell ref="A26:H26"/>
    <mergeCell ref="A27:H27"/>
    <mergeCell ref="A21:B21"/>
    <mergeCell ref="A3:H3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2016-07-14T05:06:15Z</cp:lastPrinted>
  <dcterms:created xsi:type="dcterms:W3CDTF">2016-02-18T09:40:36Z</dcterms:created>
  <dcterms:modified xsi:type="dcterms:W3CDTF">2018-07-31T12:08:47Z</dcterms:modified>
  <cp:category/>
  <cp:version/>
  <cp:contentType/>
  <cp:contentStatus/>
</cp:coreProperties>
</file>